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thesigan\Documents\DoT Secondment Works\New Maintenace Contracts\TAYLORS HALT\April 2022\FINAL BEE\"/>
    </mc:Choice>
  </mc:AlternateContent>
  <xr:revisionPtr revIDLastSave="0" documentId="13_ncr:1_{B5A7A690-B806-4213-B076-8B9F16BF2538}" xr6:coauthVersionLast="47" xr6:coauthVersionMax="47" xr10:uidLastSave="{00000000-0000-0000-0000-000000000000}"/>
  <bookViews>
    <workbookView xWindow="-108" yWindow="-108" windowWidth="23256" windowHeight="12576" tabRatio="958" firstSheet="1" activeTab="1" xr2:uid="{00000000-000D-0000-FFFF-FFFF00000000}"/>
  </bookViews>
  <sheets>
    <sheet name="Information" sheetId="228" r:id="rId1"/>
    <sheet name="C1.2" sheetId="159" r:id="rId2"/>
    <sheet name="C1.3" sheetId="161" r:id="rId3"/>
    <sheet name="C1.5" sheetId="163" r:id="rId4"/>
    <sheet name="C1.6 " sheetId="291" r:id="rId5"/>
    <sheet name="C1.7" sheetId="165" r:id="rId6"/>
    <sheet name="C3.1" sheetId="208" r:id="rId7"/>
    <sheet name="C3.2" sheetId="308" r:id="rId8"/>
    <sheet name="C3.3" sheetId="207" r:id="rId9"/>
    <sheet name="C4.1" sheetId="303" r:id="rId10"/>
    <sheet name="C4.4" sheetId="235" r:id="rId11"/>
    <sheet name="C5.1" sheetId="304" r:id="rId12"/>
    <sheet name="C5.3" sheetId="305" r:id="rId13"/>
    <sheet name="C6.1" sheetId="306" r:id="rId14"/>
    <sheet name="C8.5 " sheetId="193" r:id="rId15"/>
    <sheet name="C8.8" sheetId="171" r:id="rId16"/>
    <sheet name="C9.1" sheetId="294" r:id="rId17"/>
    <sheet name="C11.6" sheetId="310" r:id="rId18"/>
    <sheet name="C11.9" sheetId="307" r:id="rId19"/>
    <sheet name="C15.1" sheetId="194" r:id="rId20"/>
    <sheet name="A1" sheetId="285" r:id="rId21"/>
    <sheet name="Chapter E" sheetId="260" r:id="rId22"/>
    <sheet name="E1" sheetId="286" r:id="rId23"/>
    <sheet name="Chapter F" sheetId="262" r:id="rId24"/>
    <sheet name="F1" sheetId="287" r:id="rId25"/>
    <sheet name="Summary1" sheetId="288" r:id="rId26"/>
  </sheets>
  <externalReferences>
    <externalReference r:id="rId27"/>
    <externalReference r:id="rId28"/>
    <externalReference r:id="rId29"/>
  </externalReferences>
  <definedNames>
    <definedName name="_Backfill">Information!$E$51</definedName>
    <definedName name="_Clearing">Information!$E$50</definedName>
    <definedName name="_Duration">Information!$C$13</definedName>
    <definedName name="_Excavation">Information!$E$44</definedName>
    <definedName name="_Geofabric">Information!$E$55</definedName>
    <definedName name="_HaulPerMetre">Information!$E$38</definedName>
    <definedName name="_Kerb">Information!$E$58</definedName>
    <definedName name="_LabourDaily">Information!$C$36</definedName>
    <definedName name="_LabourRate">Information!$C$34</definedName>
    <definedName name="_Mix">Information!$E$41</definedName>
    <definedName name="_Place">Information!$E$42</definedName>
    <definedName name="_Spread">Information!$E$47</definedName>
    <definedName name="_Stamp">Information!$E$45</definedName>
    <definedName name="_Subsoil">Information!$E$56</definedName>
    <definedName name="_Summary">Information!$C$27</definedName>
    <definedName name="_Wacker">Information!$E$46</definedName>
    <definedName name="Client1">Information!$C$2</definedName>
    <definedName name="Client2">Information!$C$3</definedName>
    <definedName name="ContractDescription">Information!$C$6</definedName>
    <definedName name="ContractNo">Information!$C$5</definedName>
    <definedName name="Page_A">Information!$C$24</definedName>
    <definedName name="Page_E">Information!$C$25</definedName>
    <definedName name="Page_F">Information!$C$26</definedName>
    <definedName name="_xlnm.Print_Area" localSheetId="20">'A1'!$A$2:$F$34</definedName>
    <definedName name="_xlnm.Print_Area" localSheetId="1">'C1.2'!$A$2:$G$73</definedName>
    <definedName name="_xlnm.Print_Area" localSheetId="2">'C1.3'!$A$2:$H$50</definedName>
    <definedName name="_xlnm.Print_Area" localSheetId="3">'C1.5'!$A$2:$H$58</definedName>
    <definedName name="_xlnm.Print_Area" localSheetId="4">'C1.6 '!$A$2:$H$40</definedName>
    <definedName name="_xlnm.Print_Area" localSheetId="5">'C1.7'!$A$2:$H$39</definedName>
    <definedName name="_xlnm.Print_Area" localSheetId="17">'C11.6'!$A$2:$H$33</definedName>
    <definedName name="_xlnm.Print_Area" localSheetId="18">'C11.9'!$A$2:$H$53</definedName>
    <definedName name="_xlnm.Print_Area" localSheetId="19">'C15.1'!$A$2:$H$59</definedName>
    <definedName name="_xlnm.Print_Area" localSheetId="6">'C3.1'!$A$2:$H$46</definedName>
    <definedName name="_xlnm.Print_Area" localSheetId="7">'C3.2'!$A$2:$H$81</definedName>
    <definedName name="_xlnm.Print_Area" localSheetId="8">'C3.3'!$A$2:$H$37</definedName>
    <definedName name="_xlnm.Print_Area" localSheetId="9">'C4.1'!$A$2:$H$30</definedName>
    <definedName name="_xlnm.Print_Area" localSheetId="10">'C4.4'!$A$2:$H$30</definedName>
    <definedName name="_xlnm.Print_Area" localSheetId="11">'C5.1'!$A$2:$H$20</definedName>
    <definedName name="_xlnm.Print_Area" localSheetId="12">'C5.3'!$B$2:$G$23</definedName>
    <definedName name="_xlnm.Print_Area" localSheetId="13">'C6.1'!$A$2:$H$77</definedName>
    <definedName name="_xlnm.Print_Area" localSheetId="14">'C8.5 '!$A$2:$H$51</definedName>
    <definedName name="_xlnm.Print_Area" localSheetId="15">'C8.8'!$A$2:$H$115</definedName>
    <definedName name="_xlnm.Print_Area" localSheetId="16">'C9.1'!$A$2:$H$21</definedName>
    <definedName name="_xlnm.Print_Area" localSheetId="21">'Chapter E'!$A$2:$H$66</definedName>
    <definedName name="_xlnm.Print_Area" localSheetId="23">'Chapter F'!$A$2:$H$93</definedName>
    <definedName name="_xlnm.Print_Area" localSheetId="22">'E1'!$A$1:$F$15</definedName>
    <definedName name="_xlnm.Print_Area" localSheetId="24">'F1'!$A$1:$F$15</definedName>
    <definedName name="_xlnm.Print_Area" localSheetId="25">Summary1!$A$1:$F$23</definedName>
    <definedName name="_xlnm.Print_Titles" localSheetId="18">'C11.9'!$5:$9</definedName>
    <definedName name="_xlnm.Print_Titles" localSheetId="10">'C4.4'!$5:$11</definedName>
    <definedName name="tbl_Units">[1]Tables!$B$4:$B$32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3" i="262" l="1"/>
  <c r="E77" i="262"/>
  <c r="E71" i="262"/>
  <c r="E65" i="262"/>
  <c r="E65" i="260"/>
  <c r="E53" i="260"/>
  <c r="E47" i="260"/>
  <c r="E39" i="260"/>
  <c r="E33" i="260"/>
  <c r="E27" i="260"/>
  <c r="E21" i="260"/>
  <c r="G81" i="262"/>
  <c r="G75" i="262"/>
  <c r="G69" i="262"/>
  <c r="G63" i="262"/>
  <c r="G28" i="262"/>
  <c r="G66" i="159" l="1"/>
  <c r="E68" i="159" s="1"/>
  <c r="G72" i="159"/>
  <c r="B73" i="159"/>
  <c r="E17" i="294" l="1"/>
  <c r="B33" i="310" l="1"/>
  <c r="G15" i="310"/>
  <c r="G14" i="310"/>
  <c r="G13" i="310"/>
  <c r="G12" i="310"/>
  <c r="G11" i="310"/>
  <c r="G10" i="310"/>
  <c r="B6" i="310"/>
  <c r="G5" i="310"/>
  <c r="B3" i="310"/>
  <c r="E2" i="310"/>
  <c r="B2" i="310"/>
  <c r="E21" i="193" l="1"/>
  <c r="E17" i="193"/>
  <c r="C18" i="285" l="1"/>
  <c r="B18" i="285"/>
  <c r="C16" i="285"/>
  <c r="D31" i="285"/>
  <c r="D30" i="285" s="1"/>
  <c r="D29" i="285" s="1"/>
  <c r="D28" i="285" s="1"/>
  <c r="B81" i="308"/>
  <c r="B56" i="308"/>
  <c r="B53" i="308"/>
  <c r="E52" i="308"/>
  <c r="B52" i="308"/>
  <c r="B51" i="308"/>
  <c r="G15" i="308"/>
  <c r="G14" i="308"/>
  <c r="G13" i="308"/>
  <c r="G12" i="308"/>
  <c r="G11" i="308"/>
  <c r="G10" i="308"/>
  <c r="B6" i="308"/>
  <c r="G5" i="308"/>
  <c r="G55" i="308" s="1"/>
  <c r="B3" i="308"/>
  <c r="E2" i="308"/>
  <c r="B2" i="308"/>
  <c r="D27" i="285" l="1"/>
  <c r="D26" i="285" s="1"/>
  <c r="D25" i="285" s="1"/>
  <c r="D24" i="285" s="1"/>
  <c r="D23" i="285" s="1"/>
  <c r="D22" i="285" l="1"/>
  <c r="D21" i="285" s="1"/>
  <c r="D20" i="285" s="1"/>
  <c r="D19" i="285" s="1"/>
  <c r="D18" i="285" s="1"/>
  <c r="D17" i="285" s="1"/>
  <c r="D16" i="285" s="1"/>
  <c r="D15" i="285" s="1"/>
  <c r="D14" i="285" s="1"/>
  <c r="D13" i="285" s="1"/>
  <c r="C81" i="308"/>
  <c r="B53" i="307"/>
  <c r="G14" i="307"/>
  <c r="G13" i="307"/>
  <c r="G12" i="307"/>
  <c r="G11" i="307"/>
  <c r="G10" i="307"/>
  <c r="B6" i="307"/>
  <c r="G5" i="307"/>
  <c r="B3" i="307"/>
  <c r="E2" i="307"/>
  <c r="B2" i="307"/>
  <c r="B53" i="306"/>
  <c r="G52" i="306"/>
  <c r="B50" i="306"/>
  <c r="E49" i="306"/>
  <c r="B49" i="306"/>
  <c r="B48" i="306"/>
  <c r="G14" i="306"/>
  <c r="G13" i="306"/>
  <c r="G12" i="306"/>
  <c r="G11" i="306"/>
  <c r="G10" i="306"/>
  <c r="B6" i="306"/>
  <c r="G5" i="306"/>
  <c r="B3" i="306"/>
  <c r="E2" i="306"/>
  <c r="B2" i="306"/>
  <c r="B23" i="305"/>
  <c r="G16" i="305"/>
  <c r="G15" i="305"/>
  <c r="G14" i="305"/>
  <c r="G13" i="305"/>
  <c r="G12" i="305"/>
  <c r="G11" i="305"/>
  <c r="G10" i="305"/>
  <c r="B6" i="305"/>
  <c r="G5" i="305"/>
  <c r="B3" i="305"/>
  <c r="E2" i="305"/>
  <c r="B2" i="305"/>
  <c r="B20" i="304"/>
  <c r="G13" i="304"/>
  <c r="G12" i="304"/>
  <c r="G11" i="304"/>
  <c r="G10" i="304"/>
  <c r="B6" i="304"/>
  <c r="G5" i="304"/>
  <c r="B3" i="304"/>
  <c r="E2" i="304"/>
  <c r="B2" i="304"/>
  <c r="B30" i="303"/>
  <c r="G14" i="303"/>
  <c r="G13" i="303"/>
  <c r="G12" i="303"/>
  <c r="G11" i="303"/>
  <c r="G10" i="303"/>
  <c r="B6" i="303"/>
  <c r="G5" i="303"/>
  <c r="B3" i="303"/>
  <c r="E2" i="303"/>
  <c r="B2" i="303"/>
  <c r="G5" i="194" l="1"/>
  <c r="C20" i="304" l="1"/>
  <c r="C53" i="307"/>
  <c r="C23" i="305"/>
  <c r="C30" i="303"/>
  <c r="G13" i="208"/>
  <c r="G14" i="208"/>
  <c r="C48" i="306" l="1"/>
  <c r="C77" i="306"/>
  <c r="G14" i="294" l="1"/>
  <c r="G15" i="294"/>
  <c r="G16" i="294"/>
  <c r="E2" i="294" l="1"/>
  <c r="G13" i="294"/>
  <c r="G12" i="294"/>
  <c r="G11" i="294"/>
  <c r="G10" i="294"/>
  <c r="B6" i="294"/>
  <c r="G5" i="294"/>
  <c r="B3" i="294"/>
  <c r="B2" i="294"/>
  <c r="E108" i="171" l="1"/>
  <c r="E92" i="171"/>
  <c r="E90" i="171"/>
  <c r="E88" i="171"/>
  <c r="E86" i="171"/>
  <c r="E102" i="171"/>
  <c r="G5" i="193"/>
  <c r="G75" i="171"/>
  <c r="B70" i="171"/>
  <c r="B67" i="171"/>
  <c r="E66" i="171"/>
  <c r="B66" i="171"/>
  <c r="B40" i="291"/>
  <c r="G14" i="291"/>
  <c r="G13" i="291"/>
  <c r="G12" i="291"/>
  <c r="G11" i="291"/>
  <c r="G10" i="291"/>
  <c r="B6" i="291"/>
  <c r="G5" i="291"/>
  <c r="B3" i="291"/>
  <c r="E2" i="291"/>
  <c r="B2" i="291"/>
  <c r="E112" i="171" l="1"/>
  <c r="E100" i="171"/>
  <c r="C40" i="291" l="1"/>
  <c r="E19" i="294"/>
  <c r="E17" i="161" l="1"/>
  <c r="E37" i="159"/>
  <c r="E19" i="159"/>
  <c r="C21" i="294" l="1"/>
  <c r="G36" i="159" l="1"/>
  <c r="G35" i="159"/>
  <c r="G34" i="159"/>
  <c r="G33" i="159"/>
  <c r="G29" i="159"/>
  <c r="E31" i="159" s="1"/>
  <c r="G28" i="159"/>
  <c r="G23" i="159"/>
  <c r="E25" i="159" s="1"/>
  <c r="G24" i="159"/>
  <c r="C25" i="228" l="1"/>
  <c r="C26" i="228" s="1"/>
  <c r="B13" i="288"/>
  <c r="C12" i="287"/>
  <c r="C12" i="286"/>
  <c r="B9" i="286"/>
  <c r="B2" i="287"/>
  <c r="B1" i="287"/>
  <c r="B9" i="287"/>
  <c r="B5" i="288"/>
  <c r="B2" i="288"/>
  <c r="B1" i="288"/>
  <c r="F1" i="288"/>
  <c r="F1" i="287"/>
  <c r="F1" i="286"/>
  <c r="B2" i="286"/>
  <c r="B1" i="286"/>
  <c r="B10" i="285"/>
  <c r="B3" i="285"/>
  <c r="B2" i="285"/>
  <c r="F2" i="285"/>
  <c r="B15" i="288"/>
  <c r="B5" i="287"/>
  <c r="N14" i="286"/>
  <c r="B5" i="286"/>
  <c r="B6" i="285"/>
  <c r="C1" i="285"/>
  <c r="C27" i="228" l="1"/>
  <c r="B33" i="285" l="1" a="1"/>
  <c r="B33" i="285" s="1"/>
  <c r="B14" i="286"/>
  <c r="B14" i="287"/>
  <c r="E36" i="262" l="1"/>
  <c r="G61" i="260"/>
  <c r="G62" i="260"/>
  <c r="G63" i="260"/>
  <c r="G64" i="260"/>
  <c r="G13" i="194"/>
  <c r="G14" i="194"/>
  <c r="G15" i="194"/>
  <c r="E17" i="159" l="1"/>
  <c r="B30" i="235"/>
  <c r="B2" i="235"/>
  <c r="E2" i="235"/>
  <c r="B3" i="235"/>
  <c r="G5" i="235"/>
  <c r="B6" i="235"/>
  <c r="G10" i="235"/>
  <c r="G11" i="235"/>
  <c r="E14" i="163" l="1"/>
  <c r="E16" i="228"/>
  <c r="E15" i="228"/>
  <c r="E17" i="228" l="1"/>
  <c r="B54" i="262" l="1"/>
  <c r="B66" i="260" l="1"/>
  <c r="G61" i="262"/>
  <c r="G62" i="262"/>
  <c r="G60" i="262"/>
  <c r="B55" i="262"/>
  <c r="B52" i="262"/>
  <c r="E51" i="262"/>
  <c r="B51" i="262"/>
  <c r="B50" i="262"/>
  <c r="G11" i="262"/>
  <c r="G12" i="262"/>
  <c r="G13" i="262"/>
  <c r="G14" i="262"/>
  <c r="G15" i="262"/>
  <c r="G16" i="262"/>
  <c r="B93" i="262"/>
  <c r="G10" i="262"/>
  <c r="B6" i="262"/>
  <c r="G5" i="262"/>
  <c r="G54" i="262" s="1"/>
  <c r="B3" i="262"/>
  <c r="E2" i="262"/>
  <c r="B2" i="262"/>
  <c r="G40" i="260"/>
  <c r="G41" i="260"/>
  <c r="G42" i="260"/>
  <c r="G43" i="260"/>
  <c r="G44" i="260"/>
  <c r="G45" i="260"/>
  <c r="G46" i="260"/>
  <c r="G48" i="260"/>
  <c r="G49" i="260"/>
  <c r="G50" i="260"/>
  <c r="G51" i="260"/>
  <c r="G52" i="260"/>
  <c r="G54" i="260"/>
  <c r="G55" i="260"/>
  <c r="G56" i="260"/>
  <c r="G14" i="260"/>
  <c r="G15" i="260"/>
  <c r="G16" i="260"/>
  <c r="G17" i="260"/>
  <c r="G18" i="260"/>
  <c r="G19" i="260"/>
  <c r="G20" i="260"/>
  <c r="G22" i="260"/>
  <c r="G23" i="260"/>
  <c r="G24" i="260"/>
  <c r="G25" i="260"/>
  <c r="G26" i="260"/>
  <c r="G28" i="260"/>
  <c r="G29" i="260"/>
  <c r="G30" i="260"/>
  <c r="G31" i="260"/>
  <c r="G32" i="260"/>
  <c r="G34" i="260"/>
  <c r="G35" i="260"/>
  <c r="G36" i="260"/>
  <c r="G37" i="260"/>
  <c r="G38" i="260"/>
  <c r="G12" i="260"/>
  <c r="G11" i="260"/>
  <c r="G10" i="260"/>
  <c r="B6" i="260"/>
  <c r="G5" i="260"/>
  <c r="B3" i="260"/>
  <c r="E2" i="260"/>
  <c r="B2" i="260"/>
  <c r="B51" i="193"/>
  <c r="G12" i="193"/>
  <c r="G13" i="193"/>
  <c r="G14" i="193"/>
  <c r="B59" i="194"/>
  <c r="G12" i="194"/>
  <c r="G11" i="171"/>
  <c r="G12" i="171"/>
  <c r="G13" i="171"/>
  <c r="G14" i="171"/>
  <c r="G15" i="171"/>
  <c r="G16" i="171"/>
  <c r="B65" i="171"/>
  <c r="B115" i="171" s="1"/>
  <c r="G13" i="235"/>
  <c r="G14" i="235"/>
  <c r="G15" i="235"/>
  <c r="G12" i="235"/>
  <c r="G1" i="260" l="1"/>
  <c r="C30" i="235" l="1"/>
  <c r="G11" i="207"/>
  <c r="G12" i="207"/>
  <c r="G13" i="207"/>
  <c r="G14" i="207"/>
  <c r="G15" i="207"/>
  <c r="G16" i="207"/>
  <c r="G10" i="207"/>
  <c r="B37" i="207"/>
  <c r="G11" i="208"/>
  <c r="G10" i="208"/>
  <c r="B46" i="208"/>
  <c r="B6" i="159" l="1"/>
  <c r="B6" i="161"/>
  <c r="B6" i="163"/>
  <c r="B6" i="208"/>
  <c r="B6" i="207"/>
  <c r="B6" i="171"/>
  <c r="B6" i="193"/>
  <c r="B6" i="194"/>
  <c r="B6" i="165"/>
  <c r="G5" i="159"/>
  <c r="G5" i="161"/>
  <c r="G5" i="163"/>
  <c r="G5" i="208"/>
  <c r="G5" i="207"/>
  <c r="G5" i="171"/>
  <c r="G69" i="171" s="1"/>
  <c r="G5" i="165"/>
  <c r="B3" i="159"/>
  <c r="B3" i="161"/>
  <c r="B3" i="163"/>
  <c r="B3" i="208"/>
  <c r="B3" i="207"/>
  <c r="B3" i="171"/>
  <c r="B3" i="193"/>
  <c r="B3" i="194"/>
  <c r="B3" i="165"/>
  <c r="B2" i="159"/>
  <c r="B2" i="161"/>
  <c r="B2" i="163"/>
  <c r="B2" i="208"/>
  <c r="B2" i="207"/>
  <c r="B2" i="171"/>
  <c r="B2" i="193"/>
  <c r="B2" i="194"/>
  <c r="B2" i="165"/>
  <c r="E2" i="159"/>
  <c r="E2" i="161"/>
  <c r="E2" i="163"/>
  <c r="E2" i="208"/>
  <c r="E2" i="207"/>
  <c r="E2" i="171"/>
  <c r="E2" i="193"/>
  <c r="E2" i="194"/>
  <c r="E2" i="165"/>
  <c r="B39" i="165"/>
  <c r="G11" i="165"/>
  <c r="G12" i="165"/>
  <c r="G13" i="165"/>
  <c r="G14" i="165"/>
  <c r="G10" i="165"/>
  <c r="C46" i="208" l="1"/>
  <c r="B58" i="163" l="1"/>
  <c r="G11" i="163"/>
  <c r="G12" i="163"/>
  <c r="G13" i="163"/>
  <c r="C39" i="165" l="1"/>
  <c r="G11" i="159" l="1"/>
  <c r="G12" i="159"/>
  <c r="G13" i="159"/>
  <c r="G14" i="159"/>
  <c r="G10" i="159"/>
  <c r="C73" i="159" l="1"/>
  <c r="G10" i="194"/>
  <c r="G10" i="193"/>
  <c r="G10" i="171"/>
  <c r="G10" i="163"/>
  <c r="B50" i="161"/>
  <c r="G13" i="161"/>
  <c r="G12" i="161"/>
  <c r="G11" i="161"/>
  <c r="G10" i="161"/>
  <c r="C51" i="193" l="1"/>
  <c r="C37" i="207" l="1"/>
  <c r="C115" i="171" l="1"/>
  <c r="C65" i="171"/>
  <c r="C50" i="161"/>
  <c r="C58" i="163" l="1"/>
  <c r="E1" i="285" l="1"/>
  <c r="E30" i="262" l="1"/>
  <c r="G32" i="262" l="1"/>
  <c r="E34" i="26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<sst xmlns="http://schemas.openxmlformats.org/spreadsheetml/2006/main" count="1153" uniqueCount="551">
  <si>
    <t>ITEM NO</t>
  </si>
  <si>
    <t>DESCRIPTION</t>
  </si>
  <si>
    <t>UNIT</t>
  </si>
  <si>
    <t>QUANTITY</t>
  </si>
  <si>
    <t>RATE</t>
  </si>
  <si>
    <t>AMOUNT</t>
  </si>
  <si>
    <t>m</t>
  </si>
  <si>
    <t>t</t>
  </si>
  <si>
    <t>SCHEDULE A: ROADWORKS</t>
  </si>
  <si>
    <t>Province of KwaZulu-Natal</t>
  </si>
  <si>
    <t>Department of Transport</t>
  </si>
  <si>
    <t>Lump Sum</t>
  </si>
  <si>
    <t>TOTAL CARRIED FORWARD</t>
  </si>
  <si>
    <t>GENERAL REQUIREMENTS AND PAYMENT</t>
  </si>
  <si>
    <t>C1.2.2</t>
  </si>
  <si>
    <t>Programming and Reporting</t>
  </si>
  <si>
    <t>C1.2</t>
  </si>
  <si>
    <t>month</t>
  </si>
  <si>
    <t>C1.2.2.5</t>
  </si>
  <si>
    <t>C1.2.2.6</t>
  </si>
  <si>
    <t>Preparation and submission of all information and reports specified in the Contract Documentation</t>
  </si>
  <si>
    <t>ha</t>
  </si>
  <si>
    <t>km</t>
  </si>
  <si>
    <r>
      <t>m</t>
    </r>
    <r>
      <rPr>
        <vertAlign val="superscript"/>
        <sz val="10"/>
        <rFont val="Arial"/>
        <family val="2"/>
      </rPr>
      <t>3</t>
    </r>
  </si>
  <si>
    <t>kg</t>
  </si>
  <si>
    <t>%</t>
  </si>
  <si>
    <t>TOTAL BROUGHT FORWARD</t>
  </si>
  <si>
    <t>C1.2.5</t>
  </si>
  <si>
    <t>Safety</t>
  </si>
  <si>
    <t>C1.2.5.1</t>
  </si>
  <si>
    <t>Health and safety plan</t>
  </si>
  <si>
    <t>C1.2.5.2</t>
  </si>
  <si>
    <t>Implementation of health and safety plan</t>
  </si>
  <si>
    <t>No</t>
  </si>
  <si>
    <t>(a)</t>
  </si>
  <si>
    <t>(b)</t>
  </si>
  <si>
    <t xml:space="preserve">(c) </t>
  </si>
  <si>
    <t>(d)</t>
  </si>
  <si>
    <t>(e)</t>
  </si>
  <si>
    <t>(f)</t>
  </si>
  <si>
    <t>(c)</t>
  </si>
  <si>
    <t>C1.3</t>
  </si>
  <si>
    <t>CONTRACTOR'S SITE ESTABLISHMENT AND GENERAL OBLIGATIONS</t>
  </si>
  <si>
    <t>C1.3.1</t>
  </si>
  <si>
    <t>The Contractor's general obligations</t>
  </si>
  <si>
    <t>C1.3.1.1</t>
  </si>
  <si>
    <t>C1.3.1.3</t>
  </si>
  <si>
    <t>Fixed obligations</t>
  </si>
  <si>
    <t>Time-related obligations</t>
  </si>
  <si>
    <t>C1.3.2</t>
  </si>
  <si>
    <t>Contract sign boards</t>
  </si>
  <si>
    <r>
      <t>m</t>
    </r>
    <r>
      <rPr>
        <vertAlign val="superscript"/>
        <sz val="10"/>
        <rFont val="Arial"/>
        <family val="2"/>
      </rPr>
      <t>2</t>
    </r>
  </si>
  <si>
    <t>ACCOMMODATION OF TRAFFIC</t>
  </si>
  <si>
    <t>C1.5.2</t>
  </si>
  <si>
    <t>Accommodation of vehicular traffic</t>
  </si>
  <si>
    <t>C1.5.7</t>
  </si>
  <si>
    <t>Temporary traffic control facilities</t>
  </si>
  <si>
    <t>C1.5.7.1</t>
  </si>
  <si>
    <t>C1.5.7.2</t>
  </si>
  <si>
    <t>C1.5.7.3</t>
  </si>
  <si>
    <t>C1.5.7.4</t>
  </si>
  <si>
    <t>C1.5.7.8</t>
  </si>
  <si>
    <t>Delineators including mounting bases and ballast:</t>
  </si>
  <si>
    <t>Traffic cones, minimum height 750 mm</t>
  </si>
  <si>
    <t>Flagmen</t>
  </si>
  <si>
    <t>Traffic controllers</t>
  </si>
  <si>
    <t>(a.i)</t>
  </si>
  <si>
    <t>(a.ii)</t>
  </si>
  <si>
    <t>Traffic control stations</t>
  </si>
  <si>
    <t>C1.6</t>
  </si>
  <si>
    <t>CLEARING AND GRUBBING</t>
  </si>
  <si>
    <t>C1.6.1</t>
  </si>
  <si>
    <t>Clearing</t>
  </si>
  <si>
    <t>C1.6.1.1</t>
  </si>
  <si>
    <t>C1.6.1.2</t>
  </si>
  <si>
    <t>Clearing with machines and some hand labour where necessary</t>
  </si>
  <si>
    <t>Clearing with hand labour only when labour enhanced work is specified</t>
  </si>
  <si>
    <t>C1.6.2</t>
  </si>
  <si>
    <t>Grubbing</t>
  </si>
  <si>
    <t>C1.6.2.1</t>
  </si>
  <si>
    <t>C1.6.2.2</t>
  </si>
  <si>
    <t>C1.7</t>
  </si>
  <si>
    <t>LOADING AND HAULING</t>
  </si>
  <si>
    <t>C1.7.1</t>
  </si>
  <si>
    <t>Loading</t>
  </si>
  <si>
    <t>C1.7.1.1</t>
  </si>
  <si>
    <t>C1.7.1.2</t>
  </si>
  <si>
    <t>C1.7.1.3</t>
  </si>
  <si>
    <t>Loading from heaps or windrows using machines and/some hand labour where necessary</t>
  </si>
  <si>
    <t>Loading by hand only from stockpile or heaps when labour ehancement work is specified or is not possible to use machines</t>
  </si>
  <si>
    <t>C1.7.2</t>
  </si>
  <si>
    <t>Hauling</t>
  </si>
  <si>
    <t>C1.7.2.1</t>
  </si>
  <si>
    <t>C1.7.2.2</t>
  </si>
  <si>
    <t>Hauling material for use in the Works and off-loading it on the site of the Works:</t>
  </si>
  <si>
    <t>Soil, gravel, crushed stone and pavement layer material</t>
  </si>
  <si>
    <t>Boulders and hard material</t>
  </si>
  <si>
    <t>Hauling material to spoil and off-loading it at a designated spoil or stockpile are:</t>
  </si>
  <si>
    <t>Cleared and grubbed material (organic matter and all other unsuitable or waste material)</t>
  </si>
  <si>
    <t>Soil and gravel material</t>
  </si>
  <si>
    <t>Boulders, hard material and concrete</t>
  </si>
  <si>
    <t>man-shift</t>
  </si>
  <si>
    <r>
      <t>m</t>
    </r>
    <r>
      <rPr>
        <vertAlign val="superscript"/>
        <sz val="10"/>
        <rFont val="Arial"/>
        <family val="2"/>
      </rPr>
      <t>3</t>
    </r>
    <r>
      <rPr>
        <sz val="10"/>
        <rFont val="Arial"/>
        <family val="2"/>
      </rPr>
      <t xml:space="preserve"> - km</t>
    </r>
  </si>
  <si>
    <t>C5.1</t>
  </si>
  <si>
    <t>ROADBED</t>
  </si>
  <si>
    <t>Roadbed construction and compaction</t>
  </si>
  <si>
    <t>C5.1.1</t>
  </si>
  <si>
    <t>Soft excavation</t>
  </si>
  <si>
    <t>Hard excavation (other than by blasting)</t>
  </si>
  <si>
    <t>(b.i)</t>
  </si>
  <si>
    <t>(b.ii)</t>
  </si>
  <si>
    <t>C5.3</t>
  </si>
  <si>
    <t>ROAD PAVEMENT LAYERS</t>
  </si>
  <si>
    <t>C5.3.2.1</t>
  </si>
  <si>
    <t>C5.3.2</t>
  </si>
  <si>
    <t>Construction of pavement layers</t>
  </si>
  <si>
    <t>(g)</t>
  </si>
  <si>
    <t>(a.iii)</t>
  </si>
  <si>
    <t>(c.i)</t>
  </si>
  <si>
    <t>(c.ii)</t>
  </si>
  <si>
    <t>(d.i)</t>
  </si>
  <si>
    <t>Reinforcement:</t>
  </si>
  <si>
    <t>On curves with radii more than or equal to 1,0 m but less than 5,0 m</t>
  </si>
  <si>
    <t>C3.3.3.2</t>
  </si>
  <si>
    <t>On curves of radii more than or equal to 5,0 m but less than 20 m</t>
  </si>
  <si>
    <t>C3.3.3.1</t>
  </si>
  <si>
    <t>Extra over items C3.3.1 and C3.3.2 for concrete kerbing or concrete kerbing and channeling on curves</t>
  </si>
  <si>
    <t>C3.3.3</t>
  </si>
  <si>
    <t>C3.3.2.1</t>
  </si>
  <si>
    <t>Concrete kerbing-channeling combination:</t>
  </si>
  <si>
    <t>C3.3.2</t>
  </si>
  <si>
    <t>C3.3.1.1</t>
  </si>
  <si>
    <t>Concrete kerbing:</t>
  </si>
  <si>
    <t>C3.3.1</t>
  </si>
  <si>
    <t>CONCRETE KERBING AND CHANNELING, ASPHALT BERMS, CHUTES, DOWNPIPES, AS WELL AS CONCRETE, STONE PITCHED AND GABION LININGS FOR OPEN DRAINS</t>
  </si>
  <si>
    <t>C3.3</t>
  </si>
  <si>
    <t>Repairing or replacing existing drainage systems</t>
  </si>
  <si>
    <t>C3.1.15</t>
  </si>
  <si>
    <t>Exceeding 1.5m and up to 3.0m</t>
  </si>
  <si>
    <t>0m to 1.5m</t>
  </si>
  <si>
    <t>Using conventional methods</t>
  </si>
  <si>
    <t>C3.1.2.1</t>
  </si>
  <si>
    <t>C3.1.2</t>
  </si>
  <si>
    <t>DRAINS</t>
  </si>
  <si>
    <t>C3.1</t>
  </si>
  <si>
    <t>ℓ</t>
  </si>
  <si>
    <t>C3.2.24.1</t>
  </si>
  <si>
    <t>Compaction of bedding for inlets, outlets, manholes and catchpits:</t>
  </si>
  <si>
    <t>C3.2.24</t>
  </si>
  <si>
    <t>230 mm thick</t>
  </si>
  <si>
    <t>C3.2.16.2</t>
  </si>
  <si>
    <t>Brickwork (Engineering bricks):</t>
  </si>
  <si>
    <t>C3.2.16</t>
  </si>
  <si>
    <t>C3.2.10.3</t>
  </si>
  <si>
    <t>C3.2.10</t>
  </si>
  <si>
    <t>C3.2.7.6</t>
  </si>
  <si>
    <t>C3.2.7.5</t>
  </si>
  <si>
    <t>Cast in situ concrete and formwork:</t>
  </si>
  <si>
    <t>C3.2.7</t>
  </si>
  <si>
    <t>C3.2.3.5</t>
  </si>
  <si>
    <t>C3.2.3.3</t>
  </si>
  <si>
    <t>Concrete pipe culverts:</t>
  </si>
  <si>
    <t>C3.2.3</t>
  </si>
  <si>
    <t>Using imported selected material:</t>
  </si>
  <si>
    <t>C3.2.2.2</t>
  </si>
  <si>
    <t>Using the excavated material</t>
  </si>
  <si>
    <t>C3.2.2.1</t>
  </si>
  <si>
    <t>Backfilling:</t>
  </si>
  <si>
    <t>C3.2.2</t>
  </si>
  <si>
    <t>C3.2.1.4</t>
  </si>
  <si>
    <t>Excavating soft material 0 m to 1,5 m below the surface level using labour enhanced construction methods, or instructed by hand under Clause A3.2.7.2d):</t>
  </si>
  <si>
    <t>C3.2.1.2</t>
  </si>
  <si>
    <t>Excavating in all material situated within the following depth ranges below the surface level:</t>
  </si>
  <si>
    <t>C3.2.1.1</t>
  </si>
  <si>
    <t>Excavation for culvert structures:</t>
  </si>
  <si>
    <t>C3.2.1</t>
  </si>
  <si>
    <t>CULVERTS</t>
  </si>
  <si>
    <t>C3.2</t>
  </si>
  <si>
    <r>
      <t>m</t>
    </r>
    <r>
      <rPr>
        <sz val="10"/>
        <rFont val="Calibri"/>
        <family val="2"/>
      </rPr>
      <t>²</t>
    </r>
  </si>
  <si>
    <r>
      <t>m</t>
    </r>
    <r>
      <rPr>
        <sz val="10"/>
        <rFont val="Calibri"/>
        <family val="2"/>
      </rPr>
      <t>³</t>
    </r>
  </si>
  <si>
    <t>Shaping and finishing the borrow pit and quarry areas, and the stockpile sites:</t>
  </si>
  <si>
    <t>C4.1.15.1</t>
  </si>
  <si>
    <t>Boulder excavation class A</t>
  </si>
  <si>
    <t>C4.1.5.2</t>
  </si>
  <si>
    <t>C4.1.5.1</t>
  </si>
  <si>
    <t>Excavating of materials in the borrow pits and quarries, material obtained from</t>
  </si>
  <si>
    <t>C4.1.5</t>
  </si>
  <si>
    <t>In borrow pits</t>
  </si>
  <si>
    <t>C4.1.4.1</t>
  </si>
  <si>
    <t>Removing of the overburden</t>
  </si>
  <si>
    <t>C4.1.4</t>
  </si>
  <si>
    <r>
      <t>m</t>
    </r>
    <r>
      <rPr>
        <vertAlign val="superscript"/>
        <sz val="10"/>
        <rFont val="Arial"/>
        <family val="2"/>
      </rPr>
      <t>3</t>
    </r>
    <r>
      <rPr>
        <sz val="11"/>
        <color theme="1"/>
        <rFont val="Calibri"/>
        <family val="2"/>
        <scheme val="minor"/>
      </rPr>
      <t/>
    </r>
  </si>
  <si>
    <t>Prov Sum</t>
  </si>
  <si>
    <t>PC Sum</t>
  </si>
  <si>
    <t>Prov sum</t>
  </si>
  <si>
    <t>Client Line 1:</t>
  </si>
  <si>
    <t>Client Line 2:</t>
  </si>
  <si>
    <t>Pavement layer material:</t>
  </si>
  <si>
    <t>C4.4.2.1</t>
  </si>
  <si>
    <t>Commercial materials identified by the Contractor from commercial, private or other non-commercial suppliers</t>
  </si>
  <si>
    <t>C4.4.2</t>
  </si>
  <si>
    <t>COMMERCIAL MATERIALS</t>
  </si>
  <si>
    <t>C4.4</t>
  </si>
  <si>
    <t>Extra over item C11.6.5.1 for hard material excavation</t>
  </si>
  <si>
    <t>C11.6.5.4</t>
  </si>
  <si>
    <t>Excavating soft or intermediate material and backfilling using labour enhanced construction methods</t>
  </si>
  <si>
    <t>C11.6.5.2</t>
  </si>
  <si>
    <t>Excavation and backfilling for road sign supports (not applicable to kilometre posts)</t>
  </si>
  <si>
    <t>C11.6.5</t>
  </si>
  <si>
    <t>m²</t>
  </si>
  <si>
    <t>Warning signs, temporary</t>
  </si>
  <si>
    <t>C11.6.1.10</t>
  </si>
  <si>
    <t>Regulatory signs, temporary</t>
  </si>
  <si>
    <t>C11.6.1.8</t>
  </si>
  <si>
    <t>Road signboards with painted or coloured semi-matt background. Symbols, lettering and borders in semi- matt black or in Class I retro-reflective material, where the sign board is constructed from:</t>
  </si>
  <si>
    <t>C11.6.1</t>
  </si>
  <si>
    <t>ROAD SIGNS</t>
  </si>
  <si>
    <t>C11.6</t>
  </si>
  <si>
    <t>CHAPTER 11</t>
  </si>
  <si>
    <t>Single carriageway road</t>
  </si>
  <si>
    <t>C11.9.1.2</t>
  </si>
  <si>
    <t>Finishing the road and road reserve:</t>
  </si>
  <si>
    <t>C11.9.1</t>
  </si>
  <si>
    <t>FINISHING THE ROAD AND ROAD RESERVE AND TREATING OLD ROADS</t>
  </si>
  <si>
    <t>C11.9</t>
  </si>
  <si>
    <t>EXPANDED PUBLIC WORKS PROGRAMME (EPWP)</t>
  </si>
  <si>
    <t xml:space="preserve">Provision of training venue facility, including the cost of transport the learners to and from this facility </t>
  </si>
  <si>
    <t>hr</t>
  </si>
  <si>
    <t>FROM PAGE</t>
  </si>
  <si>
    <t>C2.3 SUMMARY OF BILL OF QUANTITIES</t>
  </si>
  <si>
    <t>VAT (15% of Subtotal 3)</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</si>
  <si>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</si>
  <si>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</si>
  <si>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</si>
  <si>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FORWARD TO SUMMARY</t>
  </si>
  <si>
    <t>Contract No</t>
  </si>
  <si>
    <t>Contract Description</t>
  </si>
  <si>
    <t>C4.1</t>
  </si>
  <si>
    <t>BORROW MATERIALS</t>
  </si>
  <si>
    <t>CHAPTER</t>
  </si>
  <si>
    <t>Generic Skills</t>
  </si>
  <si>
    <t>Training costs</t>
  </si>
  <si>
    <t>Entrepreneurial skills:</t>
  </si>
  <si>
    <t>Generic Skills:</t>
  </si>
  <si>
    <t>Construction skills:</t>
  </si>
  <si>
    <t>(d.ii)</t>
  </si>
  <si>
    <t>(e.i)</t>
  </si>
  <si>
    <t>(e.ii)</t>
  </si>
  <si>
    <t>Provision of tools and apparel for the NYS workers</t>
  </si>
  <si>
    <t>Liaison with the Employer’s project manager and the training service provider:</t>
  </si>
  <si>
    <t>Liaison conducted by senior site foreman</t>
  </si>
  <si>
    <t>(a.iv)</t>
  </si>
  <si>
    <t>Training of learners employed by the contractor or by the Targeted Enterprise subcontractors:</t>
  </si>
  <si>
    <t>F</t>
  </si>
  <si>
    <t>Transportation and accommodation costs of selected learners only, while receiving off-site training:</t>
  </si>
  <si>
    <t>Transportation and accommodation costs</t>
  </si>
  <si>
    <t>Payments associated with the NYS programme:</t>
  </si>
  <si>
    <t>Employment of NYS workers</t>
  </si>
  <si>
    <t>Training of NYS workers:</t>
  </si>
  <si>
    <t>Provision of training for NYS workers</t>
  </si>
  <si>
    <t>Liaison conducted by the construction manager</t>
  </si>
  <si>
    <t>E</t>
  </si>
  <si>
    <t>E6.02</t>
  </si>
  <si>
    <t>Handling costs and profit in respect of subitem E6.02(a)(i) above.</t>
  </si>
  <si>
    <t>Handling costs and profit in respect of subitem E6.02(b)(i) above.</t>
  </si>
  <si>
    <t>Handling costs and profit in respect of subitem E6.02(c)(i) above.</t>
  </si>
  <si>
    <t>Handling costs and profit in respect of subitem E6.02(d)(i) above.</t>
  </si>
  <si>
    <t>E6.03</t>
  </si>
  <si>
    <t>Handling cost and profit in respect of subitem E6.03(a) and (b) above</t>
  </si>
  <si>
    <t>Handling costs and profit in respect of subitem subitem E6.03(d)(i) above</t>
  </si>
  <si>
    <t>E6.01</t>
  </si>
  <si>
    <t>SMALL CONTRACTOR DEVELOPMENT</t>
  </si>
  <si>
    <t>Procurement of Targeted Enterprises:</t>
  </si>
  <si>
    <t>Management and execution of Targeted Enterprise procurement process:</t>
  </si>
  <si>
    <t>Procurement process for the appointment of CIDB contractor grading designation 1 Targeted Enterprise subcontractor (100 copies of the tender document required for each individual tender)</t>
  </si>
  <si>
    <t>Procurement process for the appointment of CIDB contractor grading designation 2 Targeted Enterprise subcontractor (80 copies of the tender document required for each individual tender)</t>
  </si>
  <si>
    <t>Procurement process for the appointment of CIDB contractor grading designation 3 Targeted Enterprise subcontractor (60 copies of the tender document required for each individual tender)</t>
  </si>
  <si>
    <t>Procurement process for the appointment of CIDB contractor grading designation 4 Targeted Enterprise subcontractor (50 copies of the tender document required for each individual tender)</t>
  </si>
  <si>
    <t>F10.1</t>
  </si>
  <si>
    <t>F10.2</t>
  </si>
  <si>
    <t>Construction Works for Targeted Enterprise subcontractors:</t>
  </si>
  <si>
    <t>Payments associated with the construction Works carried out by Targeted Enterprise subcontractors</t>
  </si>
  <si>
    <t>Handling costs and profit in respect of subitem F10.02(a)</t>
  </si>
  <si>
    <t>Supply of materials and small construction equipment to assist Targeted Enterprise subcontractors</t>
  </si>
  <si>
    <t>Handling costs and profit in respect of subitem F10.02(c)</t>
  </si>
  <si>
    <t>Management of the Targeted Enterprise subcontractors</t>
  </si>
  <si>
    <t>Month</t>
  </si>
  <si>
    <t>SCHEDULE E: EXPANDED PUBLIC WORKS PROGRAMME (EPWP)</t>
  </si>
  <si>
    <t>SCHEDULE F: SMALL CONTRACTOR DEVELOPMENT</t>
  </si>
  <si>
    <t>Handling costs and profit in respect of subitem F10.03(a)(i)</t>
  </si>
  <si>
    <t>Handling costs and profit in respect of subitem F10.03(b)(i)</t>
  </si>
  <si>
    <t>Handling costs and profit in respect of subitem F10.03(c)(i)</t>
  </si>
  <si>
    <t>Handling costs and profit in respect of subitem F10.03(d)(i)</t>
  </si>
  <si>
    <t>Summary Pages:</t>
  </si>
  <si>
    <t>A</t>
  </si>
  <si>
    <t>Contract Duration</t>
  </si>
  <si>
    <t>Months</t>
  </si>
  <si>
    <t>Roads</t>
  </si>
  <si>
    <t>Start Chainage</t>
  </si>
  <si>
    <t>End Chainage</t>
  </si>
  <si>
    <t>Total Distance</t>
  </si>
  <si>
    <t>Road Type</t>
  </si>
  <si>
    <t>Road Width</t>
  </si>
  <si>
    <t>Distance to Quarry</t>
  </si>
  <si>
    <t xml:space="preserve"> </t>
  </si>
  <si>
    <t>Note: The combined total tendered for subitems C1.3.1.1 and C1.3.1.3 shall not exceed 15% of the Tender Sum (excluding contingencies, CPA and VAT).</t>
  </si>
  <si>
    <t>Loading from stockpile using machines and some hand labour where necessary</t>
  </si>
  <si>
    <t>Clearing, shaping and disposal of accumulated sediment in existing unlined open drains</t>
  </si>
  <si>
    <t>Extra over sub-item C3.2.1.1 for excavation in hard or boulder material, irrespective of depth</t>
  </si>
  <si>
    <t>From commercial sources (G6)</t>
  </si>
  <si>
    <t>2) 600 mm Diameter</t>
  </si>
  <si>
    <t>3) 900 mm Diameter</t>
  </si>
  <si>
    <t>Provision of skew ends of pipe culvert (Class 100D)</t>
  </si>
  <si>
    <t>Preparation and compaction of in situ bedding material to 90 % of MDD (150mm Deep)</t>
  </si>
  <si>
    <t xml:space="preserve">Prefabricated kerbing </t>
  </si>
  <si>
    <t xml:space="preserve">Prefabricated kerbing-channeling </t>
  </si>
  <si>
    <t>600 mm diameter (signboard material - Steel Plate 1.4mm thick, background - Class I and symbol retro-reflective class III)</t>
  </si>
  <si>
    <t>Construction of layers using conventional construction methods:</t>
  </si>
  <si>
    <t>C1.5</t>
  </si>
  <si>
    <t>TOTAL SCHEDULE A : ROADWORKS</t>
  </si>
  <si>
    <t xml:space="preserve">(i) Prime cost sum for EPWP branding     </t>
  </si>
  <si>
    <t xml:space="preserve">(ii) Handling costs and profit in respect of sub item F5.03(f)(i)above </t>
  </si>
  <si>
    <t xml:space="preserve"> EPWP Branding (refer to spec)</t>
  </si>
  <si>
    <t>Subtotal 1</t>
  </si>
  <si>
    <t>Subtotal 2</t>
  </si>
  <si>
    <t>Subtotal 3</t>
  </si>
  <si>
    <t>Single sided, reversible left or right (1000mm x 250mm)</t>
  </si>
  <si>
    <t>Double sided, reversible left or right (1000 mm x 250mm)</t>
  </si>
  <si>
    <t>SUMMARY OF SECTIONS</t>
  </si>
  <si>
    <t xml:space="preserve">Signed on behalf of the Tenderer: ……………………………………………………. (Signature)
Date: …………………………………………………..
Tenderer’s Name: ………………………………………………………………. (Company Name)
</t>
  </si>
  <si>
    <t>TOTAL SCHEDULE E: EXPANDED PUBLIC WORKS PROGRAMME</t>
  </si>
  <si>
    <t>TOTAL SCHEDULE F: CONTRACT PARTICIPATION GOALS</t>
  </si>
  <si>
    <t>Summary</t>
  </si>
  <si>
    <t>P.S.C1.2.4.1</t>
  </si>
  <si>
    <t>P.S.C1.2.4</t>
  </si>
  <si>
    <t>Stakeholder Liaison</t>
  </si>
  <si>
    <t>Provision of a Community Liaison Officer (CLO)</t>
  </si>
  <si>
    <t>(b) Handling costs and profit in respect of subitem P.S.C1.2.4.1(a) above</t>
  </si>
  <si>
    <t>P.S.C1.2.4.2</t>
  </si>
  <si>
    <t>Compensation for Project Liaison Committee:</t>
  </si>
  <si>
    <t>(a) Provisional sum for Project Liaison Committee</t>
  </si>
  <si>
    <t>(b) Handling costs and profit in respect of subitem P.S.C1.2.4.2(a) above</t>
  </si>
  <si>
    <t>Grubbing with machines and some hand labour where necessary</t>
  </si>
  <si>
    <t>Grubbing with hand labour only when labour enhanced work is specified or it is not practical to use a machine</t>
  </si>
  <si>
    <r>
      <t xml:space="preserve">(a) Blading by road grader of: </t>
    </r>
    <r>
      <rPr>
        <sz val="9"/>
        <rFont val="Calibri"/>
        <family val="2"/>
      </rPr>
      <t>&gt; 6m</t>
    </r>
  </si>
  <si>
    <t>(i) Machine trimming: Normal Blading - 3%</t>
  </si>
  <si>
    <t xml:space="preserve">km </t>
  </si>
  <si>
    <t>(ii) Machine trimming: Dry Road Blading using Watercart - chamber 3%</t>
  </si>
  <si>
    <r>
      <t xml:space="preserve">(b) Blading by road grader of: </t>
    </r>
    <r>
      <rPr>
        <sz val="9"/>
        <rFont val="Calibri"/>
        <family val="2"/>
      </rPr>
      <t xml:space="preserve">&lt; 6m </t>
    </r>
  </si>
  <si>
    <t>(i) Machine trimming: Normal Blading - Without using Watercart - 3%</t>
  </si>
  <si>
    <t>(ii) Machine trimming: Dry Road Blading using Watercart- chamber 3%</t>
  </si>
  <si>
    <t>P.S.C 1.5.13</t>
  </si>
  <si>
    <t>P.S.C 1.6.11</t>
  </si>
  <si>
    <t>(c) Cutting of smaller trees.</t>
  </si>
  <si>
    <t>(i) Felling and Removal of trees : 200m to 400mm</t>
  </si>
  <si>
    <t>(ii) Felling and Removal of trees : 401m to 600mm</t>
  </si>
  <si>
    <t>(iii) Felling and Removal of trees : 601m to 800mm</t>
  </si>
  <si>
    <t>(iv) Felling and Removal of trees : 801m to 1000mm</t>
  </si>
  <si>
    <t>(v) Chemical treatment of tree stumps with chemical</t>
  </si>
  <si>
    <t>Removal and grubbing of trees and tree stumps:</t>
  </si>
  <si>
    <t>C3.1.22</t>
  </si>
  <si>
    <t>Test flushing of subsoil drain pipe systems</t>
  </si>
  <si>
    <t>P.S.C 3.1.25</t>
  </si>
  <si>
    <t xml:space="preserve">Reshape and cut side and mitre drains </t>
  </si>
  <si>
    <t>In inlet and outlet structures including kerbs, chutes and downpipes, skewed ends, catchpits, manholes, thrust and anchor blocks, excluding formwork but including Class U2 surfacing finish (30MPa)</t>
  </si>
  <si>
    <t>Welded steel fabric (Ref 245)</t>
  </si>
  <si>
    <t>SABS 927 figure 7, as shown on drawing no. SD 0309/B</t>
  </si>
  <si>
    <t>SABS 927 figure 8, as shown on drawing no. SD 0309/B</t>
  </si>
  <si>
    <t>Precast kerb (Fig. 6) and 1000m wide channel 7 as per SD0701/A</t>
  </si>
  <si>
    <t>Precast kerb (Fig. 6) and 500m wide channel 7 as per SD0701/A</t>
  </si>
  <si>
    <t>C8.8</t>
  </si>
  <si>
    <t>PATCHING AND EDGE BREAK REPAIR</t>
  </si>
  <si>
    <t>C8.8.1</t>
  </si>
  <si>
    <t>Saw cutting pavement layers for patching</t>
  </si>
  <si>
    <t>C8.8.1.1</t>
  </si>
  <si>
    <t>Asphalt or bituminous surfacing to an average depth</t>
  </si>
  <si>
    <t>Not exceeding 50 mm</t>
  </si>
  <si>
    <t>Exceeding 50 mm but not exceeding 100 mm</t>
  </si>
  <si>
    <t>C8.8.1.2</t>
  </si>
  <si>
    <t>Cemented pavement layers to an average depth</t>
  </si>
  <si>
    <t>Not exceeding 100 mm</t>
  </si>
  <si>
    <t>Exceeding 100 mm but not exceeding 200 mm</t>
  </si>
  <si>
    <t>Excedding 200 mm</t>
  </si>
  <si>
    <t>C8.8.1.3</t>
  </si>
  <si>
    <t>Granular layers to an average depth</t>
  </si>
  <si>
    <t>Not exceeding 200 mm</t>
  </si>
  <si>
    <t>C8.8.2</t>
  </si>
  <si>
    <t>Excavation in existing pavements for patching (non-milling)</t>
  </si>
  <si>
    <t>C8.8.2.1</t>
  </si>
  <si>
    <t>Asphalt layers</t>
  </si>
  <si>
    <r>
      <t>Not exceeding 10 m</t>
    </r>
    <r>
      <rPr>
        <vertAlign val="superscript"/>
        <sz val="10"/>
        <rFont val="Arial"/>
        <family val="2"/>
      </rPr>
      <t>2</t>
    </r>
    <r>
      <rPr>
        <sz val="10"/>
        <rFont val="Arial"/>
        <family val="2"/>
      </rPr>
      <t>, including for edge repairs wider than 250 mm</t>
    </r>
  </si>
  <si>
    <r>
      <t>Exceeding 10 m</t>
    </r>
    <r>
      <rPr>
        <vertAlign val="superscript"/>
        <sz val="10"/>
        <rFont val="Arial"/>
        <family val="2"/>
      </rPr>
      <t xml:space="preserve">2 </t>
    </r>
    <r>
      <rPr>
        <sz val="10"/>
        <rFont val="Arial"/>
        <family val="2"/>
      </rPr>
      <t>but not exceeding 50 m</t>
    </r>
    <r>
      <rPr>
        <vertAlign val="superscript"/>
        <sz val="10"/>
        <rFont val="Arial"/>
        <family val="2"/>
      </rPr>
      <t>2</t>
    </r>
    <r>
      <rPr>
        <sz val="10"/>
        <rFont val="Arial"/>
        <family val="2"/>
      </rPr>
      <t>, including for edge repairs wider than 250 mm</t>
    </r>
  </si>
  <si>
    <r>
      <t>Exceeding 50 m</t>
    </r>
    <r>
      <rPr>
        <vertAlign val="superscript"/>
        <sz val="10"/>
        <rFont val="Arial"/>
        <family val="2"/>
      </rPr>
      <t xml:space="preserve">2 </t>
    </r>
    <r>
      <rPr>
        <sz val="10"/>
        <rFont val="Arial"/>
        <family val="2"/>
      </rPr>
      <t>up to 100 m</t>
    </r>
    <r>
      <rPr>
        <vertAlign val="superscript"/>
        <sz val="10"/>
        <rFont val="Arial"/>
        <family val="2"/>
      </rPr>
      <t>2</t>
    </r>
    <r>
      <rPr>
        <sz val="10"/>
        <rFont val="Arial"/>
        <family val="2"/>
      </rPr>
      <t>, including for edge repairs wider than 250 mm</t>
    </r>
  </si>
  <si>
    <r>
      <t>Exceeding 100 m</t>
    </r>
    <r>
      <rPr>
        <vertAlign val="superscript"/>
        <sz val="10"/>
        <rFont val="Arial"/>
        <family val="2"/>
      </rPr>
      <t xml:space="preserve">2 </t>
    </r>
  </si>
  <si>
    <t>C8.8.2.2</t>
  </si>
  <si>
    <t>Cemented layers</t>
  </si>
  <si>
    <t>C8.8.2.3</t>
  </si>
  <si>
    <t>C8.8.3</t>
  </si>
  <si>
    <t>C8.8.4</t>
  </si>
  <si>
    <t>Backfilling of excavations for patching with:</t>
  </si>
  <si>
    <t>C8.8.4.1</t>
  </si>
  <si>
    <t>C8.8.4.3</t>
  </si>
  <si>
    <t>C8.8.4.4</t>
  </si>
  <si>
    <t>Other layers (Granular)</t>
  </si>
  <si>
    <t>Compacting the floor of excavations for patching (98% MOD AASHTO)</t>
  </si>
  <si>
    <t>C8.5</t>
  </si>
  <si>
    <t>STANDARD CRACK SEALING</t>
  </si>
  <si>
    <t>C8.5.1.1</t>
  </si>
  <si>
    <t>Cleaning cracks</t>
  </si>
  <si>
    <t>Cleaning cracks with cold compressed air</t>
  </si>
  <si>
    <t>C8.5.1.3</t>
  </si>
  <si>
    <t>C8.5.1.4</t>
  </si>
  <si>
    <t>Sealing the cracks</t>
  </si>
  <si>
    <t>Priming (invert bitumen emulsion)</t>
  </si>
  <si>
    <t>Sealing using (Class C-E1 modified binder crack sealant)</t>
  </si>
  <si>
    <t xml:space="preserve">CHEMICAL CONTROL OF UNDESIRABLE VEGETATION </t>
  </si>
  <si>
    <t>Chemical control of  undersirable vegetation.</t>
  </si>
  <si>
    <t xml:space="preserve">(a) Shoulder weed-spray 300 mm wide </t>
  </si>
  <si>
    <t/>
  </si>
  <si>
    <t>(b) Under guardrails 500 mm wide</t>
  </si>
  <si>
    <t>(c) Openings, cracks, joints 100mm wide</t>
  </si>
  <si>
    <t>(d) Around poles, kilometer markers, road singns, and guard rail posts. The area around the signs and kilometre posts are required to be a 2 m radius.</t>
  </si>
  <si>
    <t>(e) Block paved  and other paved areas</t>
  </si>
  <si>
    <t xml:space="preserve">(f) Along the road reserve </t>
  </si>
  <si>
    <t xml:space="preserve">(i) Isolated areas  </t>
  </si>
  <si>
    <t>(ii) Dense areas ( areas more than 20% infested)</t>
  </si>
  <si>
    <t>C9.1</t>
  </si>
  <si>
    <t>ASPHALT LAYERS</t>
  </si>
  <si>
    <t>C9.1.1</t>
  </si>
  <si>
    <t>Asphalt mix designs</t>
  </si>
  <si>
    <t>C9.1.3</t>
  </si>
  <si>
    <t>Application of bond coat</t>
  </si>
  <si>
    <t>C9.1.3.2</t>
  </si>
  <si>
    <t>Applied in restricted ares using a portable pressure sprayer</t>
  </si>
  <si>
    <t>C9.1.3.3</t>
  </si>
  <si>
    <t>Applied by hand using brushes on all exposed transverse and longitudinal construction joints</t>
  </si>
  <si>
    <t>C1.5.7.7</t>
  </si>
  <si>
    <t>Traffic calming devices:</t>
  </si>
  <si>
    <t>Exceeding 100 mm</t>
  </si>
  <si>
    <t>Chemically stabilised pavement materials (G2 Stabilised with 2% Cement compacted to 98% MOD AASHTO) for a patch with a surface area:</t>
  </si>
  <si>
    <t>Asphalt for a patch with a surface area (Continuously graded medium asphalt with a 50/70 Pen Grade binder with a maximum aggregate size of 14mm and compacted to a density of  97% RICE):</t>
  </si>
  <si>
    <t>Granular base material (G2 compacted to 85% Bulk Relative Density) for a patch with a surface area:</t>
  </si>
  <si>
    <t>C1.2.2.1</t>
  </si>
  <si>
    <t>Reviewing and updating a Scheme 1 Programme</t>
  </si>
  <si>
    <t>Submission of a Scheme 1 Programme</t>
  </si>
  <si>
    <t>C3.1.3</t>
  </si>
  <si>
    <t>Excavation, clearing and disposal of accumulated sediment in existing  lined drains and drainage systems</t>
  </si>
  <si>
    <t>C3.1.3.3</t>
  </si>
  <si>
    <t>Using labour enhanced construction methods :</t>
  </si>
  <si>
    <t>Manholes and inlet and outlet structures</t>
  </si>
  <si>
    <t>Culvert barrels</t>
  </si>
  <si>
    <t>Borrow pits</t>
  </si>
  <si>
    <t>TOTAL CARRIED TO SUMMARY</t>
  </si>
  <si>
    <t>C5.1.1.2</t>
  </si>
  <si>
    <t>Compaction of in-situ material to 93% of MDD</t>
  </si>
  <si>
    <t>Gravel wearing course layer (150mm) compacted to 95% of MDD</t>
  </si>
  <si>
    <t>P.S.C 15.1</t>
  </si>
  <si>
    <t>P.S.C.15.1.1</t>
  </si>
  <si>
    <t>Formwork of concrete under items C3.2.7.3 to 5 above (F1 finish )</t>
  </si>
  <si>
    <t>C6.1</t>
  </si>
  <si>
    <t>PAVER LAID CONCRETE LAYERS</t>
  </si>
  <si>
    <t>C6.1.1</t>
  </si>
  <si>
    <t>Construction of trial section (Complete: including texturing and curing)</t>
  </si>
  <si>
    <t>C6.1.1.2</t>
  </si>
  <si>
    <r>
      <t>m</t>
    </r>
    <r>
      <rPr>
        <vertAlign val="superscript"/>
        <sz val="10"/>
        <rFont val="Calibri"/>
        <family val="2"/>
      </rPr>
      <t>2</t>
    </r>
  </si>
  <si>
    <t>C6.1.2</t>
  </si>
  <si>
    <t>Construction of jointed concrete pavement (JCP) (Excluding texturing and curing)</t>
  </si>
  <si>
    <t>C6.1.2.1</t>
  </si>
  <si>
    <t>JCP without dowels:</t>
  </si>
  <si>
    <t>C6.1.2.2</t>
  </si>
  <si>
    <t>JCP with dowels:</t>
  </si>
  <si>
    <t>C6.1.2.3</t>
  </si>
  <si>
    <t>Additional concrete placed to thicken up the slab at joints as specified in the Contract Documentation</t>
  </si>
  <si>
    <r>
      <t>m</t>
    </r>
    <r>
      <rPr>
        <vertAlign val="superscript"/>
        <sz val="10"/>
        <rFont val="Calibri"/>
        <family val="2"/>
      </rPr>
      <t>3</t>
    </r>
  </si>
  <si>
    <t>C6.1.4</t>
  </si>
  <si>
    <t>Texturing and curing the concrete pavement</t>
  </si>
  <si>
    <t>C6.1.4.1</t>
  </si>
  <si>
    <t>Burlap-dragged and grooved texture:</t>
  </si>
  <si>
    <t>Labour enhanced construction</t>
  </si>
  <si>
    <t>C6.1.4.2</t>
  </si>
  <si>
    <t>Burlap-dragged and broom finish only</t>
  </si>
  <si>
    <t>C6.1.4.3</t>
  </si>
  <si>
    <t>Curing:</t>
  </si>
  <si>
    <t>C6.1.5</t>
  </si>
  <si>
    <t>Variation in the rate of application of the curing compound</t>
  </si>
  <si>
    <t>C6.1.6</t>
  </si>
  <si>
    <t>Joints</t>
  </si>
  <si>
    <t xml:space="preserve">   C6.1.6.1</t>
  </si>
  <si>
    <t>Expansion joints complete (excluding dowels)</t>
  </si>
  <si>
    <t>C6.1.6.2</t>
  </si>
  <si>
    <t>Longitudinal hinge joints:</t>
  </si>
  <si>
    <t>Sealed hinge joints (indicate type and reference to drawings)</t>
  </si>
  <si>
    <t>C6.1.6.3</t>
  </si>
  <si>
    <t>Sealed transverse contraction joints sawn in two separate operations (widths as shown on the drawings)</t>
  </si>
  <si>
    <t>C6.1.7</t>
  </si>
  <si>
    <t>Steel reinforcement in concrete pavements</t>
  </si>
  <si>
    <t>C6.1.7.1</t>
  </si>
  <si>
    <t>Mild steel bars</t>
  </si>
  <si>
    <t>C6.1.7.2</t>
  </si>
  <si>
    <t>High tensile steel bars</t>
  </si>
  <si>
    <t>C6.1.7.3</t>
  </si>
  <si>
    <t>Welded steel fabric</t>
  </si>
  <si>
    <t>C6.1.8</t>
  </si>
  <si>
    <t>Drilling of testing of cores</t>
  </si>
  <si>
    <t>C6.1.8.1</t>
  </si>
  <si>
    <t>100 mm cores drilled from pavement for testing of compressive strength</t>
  </si>
  <si>
    <t>On Class C bedding Class 100D</t>
  </si>
  <si>
    <t>Rumble strips as per SD0314/A</t>
  </si>
  <si>
    <t>Speed Control Humps as per SD0314/A</t>
  </si>
  <si>
    <t>Exceeding 200 mm</t>
  </si>
  <si>
    <t>(q)</t>
  </si>
  <si>
    <t>Natural or crushed gravel material for the wearing course of an unsealed road</t>
  </si>
  <si>
    <t>C4.1.5.4</t>
  </si>
  <si>
    <t>C3.2.13</t>
  </si>
  <si>
    <t>Removing and re-laying existing culverts:</t>
  </si>
  <si>
    <t>C3.2.13.1</t>
  </si>
  <si>
    <t>Removing and stacking existing culverts for re-use (600mm concrete pipes)</t>
  </si>
  <si>
    <t>Concrete or other lined side drains</t>
  </si>
  <si>
    <t>C15.1</t>
  </si>
  <si>
    <t>PROVISION OF ROUTINE AND SAFETY MAINTENANCE ON VARIOUS ROADS WITHIN THE TAYLORS HALT ZONE - VULINDLELA AREA OFFICE</t>
  </si>
  <si>
    <t>ZNB01239/00000/00/PMC/INF/21/T</t>
  </si>
  <si>
    <t>C1.2.8</t>
  </si>
  <si>
    <t>Dayworks</t>
  </si>
  <si>
    <t>C1.2.8.1</t>
  </si>
  <si>
    <t>Personnel</t>
  </si>
  <si>
    <t>Unskilled labourer</t>
  </si>
  <si>
    <t>hour</t>
  </si>
  <si>
    <t>Semi-skilled labourer</t>
  </si>
  <si>
    <t>Skilled labourer</t>
  </si>
  <si>
    <t>Gang leader</t>
  </si>
  <si>
    <t>Foreman</t>
  </si>
  <si>
    <t>Skilled Artisan</t>
  </si>
  <si>
    <t>C1.2.8.2</t>
  </si>
  <si>
    <t>Construction Equipment (specify size and/or model number)</t>
  </si>
  <si>
    <t>Motor grader</t>
  </si>
  <si>
    <t>Vibratory roller</t>
  </si>
  <si>
    <t>Pneumatic roller</t>
  </si>
  <si>
    <t>Front end loader backhoe</t>
  </si>
  <si>
    <t>Excavator</t>
  </si>
  <si>
    <t>Compressor</t>
  </si>
  <si>
    <t>C1.2.8.3</t>
  </si>
  <si>
    <t>Vehicles (specify size)</t>
  </si>
  <si>
    <t>Light delivery vehicle</t>
  </si>
  <si>
    <t>Flatbed truck</t>
  </si>
  <si>
    <t>Dump Truck</t>
  </si>
  <si>
    <t>C1.2.8.4</t>
  </si>
  <si>
    <t>Materials</t>
  </si>
  <si>
    <t>Procurement of materials</t>
  </si>
  <si>
    <t>Contractor's handling costs, profit and all other charges in respect of item C1.2.8.4(a)</t>
  </si>
  <si>
    <t>Labour enhanced construction (200mm thick)</t>
  </si>
  <si>
    <t>C6,1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</si>
</sst>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R&quot;#,##0;\-&quot;R&quot;#,##0"/>
    <numFmt numFmtId="7" formatCode="&quot;R&quot;#,##0.00;\-&quot;R&quot;#,##0.00"/>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quot;$&quot;* #,##0.00_);_(&quot;$&quot;* \(#,##0.00\);_(&quot;$&quot;* &quot;-&quot;??_);_(@_)"/>
    <numFmt numFmtId="167" formatCode="_(* #,##0.00_);_(* \(#,##0.00\);_(* &quot;-&quot;??_);_(@_)"/>
    <numFmt numFmtId="168" formatCode="&quot;R&quot;\ #,##0.00"/>
    <numFmt numFmtId="169" formatCode="0.0%"/>
    <numFmt numFmtId="170" formatCode="[$R-1C09]\ #\ ###\ ##0.00;[Red][$R-1C09]\-#\ ###\ ##0.00"/>
    <numFmt numFmtId="171" formatCode="_-* #.##0.00_-;\-* #.##0.00_-;_-* &quot;-&quot;??_-;_-@_-"/>
    <numFmt numFmtId="172" formatCode="&quot;R&quot;#,##0.00"/>
    <numFmt numFmtId="173" formatCode="&quot;C&quot;00"/>
    <numFmt numFmtId="174" formatCode="#,##0.0"/>
    <numFmt numFmtId="175" formatCode="#,##0.00;\-#,##0.00;&quot;- &quot;;@"/>
    <numFmt numFmtId="176" formatCode="#,##0_ ;[Red]\-#,##0\ "/>
    <numFmt numFmtId="177" formatCode="&quot;C&quot;0"/>
    <numFmt numFmtId="178" formatCode="#,##0.00_ ;[Red]\-#,##0.00\ "/>
    <numFmt numFmtId="179" formatCode="#,##0;\-#,##0;&quot; Rate Only &quot;;@"/>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10"/>
      <name val="Calibri"/>
      <family val="2"/>
    </font>
    <font>
      <sz val="9"/>
      <name val="Arial"/>
      <family val="2"/>
    </font>
    <font>
      <b/>
      <sz val="9"/>
      <name val="Arial"/>
      <family val="2"/>
    </font>
    <font>
      <sz val="9"/>
      <name val="Calibri"/>
      <family val="2"/>
    </font>
    <font>
      <b/>
      <sz val="10"/>
      <color rgb="FF000000"/>
      <name val="Arial"/>
      <family val="2"/>
    </font>
    <font>
      <b/>
      <sz val="8"/>
      <color rgb="FF000000"/>
      <name val="Arial"/>
      <family val="2"/>
    </font>
    <font>
      <sz val="10"/>
      <color theme="0"/>
      <name val="Arial"/>
      <family val="2"/>
    </font>
    <font>
      <sz val="8"/>
      <color rgb="FF000000"/>
      <name val="Segoe UI"/>
      <family val="2"/>
    </font>
    <font>
      <vertAlign val="superscript"/>
      <sz val="10"/>
      <name val="Calibri"/>
      <family val="2"/>
    </font>
  </fonts>
  <fills count="7">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bgColor indexed="64"/>
      </patternFill>
    </fill>
    <fill>
      <patternFill patternType="solid">
        <fgColor theme="0"/>
        <bgColor indexed="64"/>
      </patternFill>
    </fill>
  </fills>
  <borders count="63">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auto="1"/>
      </bottom>
      <diagonal/>
    </border>
    <border>
      <left style="medium">
        <color auto="1"/>
      </left>
      <right/>
      <top/>
      <bottom/>
      <diagonal/>
    </border>
    <border>
      <left style="thin">
        <color auto="1"/>
      </left>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thin">
        <color auto="1"/>
      </top>
      <bottom style="medium">
        <color indexed="64"/>
      </bottom>
      <diagonal/>
    </border>
    <border>
      <left style="thin">
        <color auto="1"/>
      </left>
      <right style="medium">
        <color auto="1"/>
      </right>
      <top style="thin">
        <color auto="1"/>
      </top>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indexed="64"/>
      </right>
      <top style="thin">
        <color rgb="FFC0C0C0"/>
      </top>
      <bottom style="thin">
        <color rgb="FFC0C0C0"/>
      </bottom>
      <diagonal/>
    </border>
    <border>
      <left style="thin">
        <color auto="1"/>
      </left>
      <right/>
      <top/>
      <bottom style="thin">
        <color rgb="FFC0C0C0"/>
      </bottom>
      <diagonal/>
    </border>
    <border>
      <left/>
      <right style="thin">
        <color indexed="64"/>
      </right>
      <top/>
      <bottom style="thin">
        <color rgb="FFC0C0C0"/>
      </bottom>
      <diagonal/>
    </border>
    <border>
      <left style="thin">
        <color auto="1"/>
      </left>
      <right style="thin">
        <color indexed="64"/>
      </right>
      <top/>
      <bottom style="thin">
        <color rgb="FFC0C0C0"/>
      </bottom>
      <diagonal/>
    </border>
    <border>
      <left/>
      <right/>
      <top/>
      <bottom style="thin">
        <color rgb="FFC0C0C0"/>
      </bottom>
      <diagonal/>
    </border>
    <border>
      <left style="thin">
        <color auto="1"/>
      </left>
      <right/>
      <top style="thin">
        <color rgb="FFC0C0C0"/>
      </top>
      <bottom style="thin">
        <color rgb="FFC0C0C0"/>
      </bottom>
      <diagonal/>
    </border>
    <border>
      <left/>
      <right style="thin">
        <color indexed="64"/>
      </right>
      <top style="thin">
        <color rgb="FFC0C0C0"/>
      </top>
      <bottom style="thin">
        <color rgb="FFC0C0C0"/>
      </bottom>
      <diagonal/>
    </border>
    <border>
      <left/>
      <right/>
      <top style="thin">
        <color rgb="FFC0C0C0"/>
      </top>
      <bottom style="thin">
        <color rgb="FFC0C0C0"/>
      </bottom>
      <diagonal/>
    </border>
    <border>
      <left style="thin">
        <color auto="1"/>
      </left>
      <right/>
      <top style="thin">
        <color rgb="FFC0C0C0"/>
      </top>
      <bottom/>
      <diagonal/>
    </border>
    <border>
      <left/>
      <right style="thin">
        <color indexed="64"/>
      </right>
      <top style="thin">
        <color rgb="FFC0C0C0"/>
      </top>
      <bottom/>
      <diagonal/>
    </border>
    <border>
      <left style="thin">
        <color auto="1"/>
      </left>
      <right style="thin">
        <color indexed="64"/>
      </right>
      <top style="thin">
        <color rgb="FFC0C0C0"/>
      </top>
      <bottom/>
      <diagonal/>
    </border>
    <border>
      <left/>
      <right/>
      <top style="thin">
        <color rgb="FFC0C0C0"/>
      </top>
      <bottom/>
      <diagonal/>
    </border>
    <border>
      <left style="thin">
        <color auto="1"/>
      </left>
      <right/>
      <top style="thin">
        <color rgb="FFC0C0C0"/>
      </top>
      <bottom style="thin">
        <color indexed="64"/>
      </bottom>
      <diagonal/>
    </border>
    <border>
      <left/>
      <right/>
      <top style="thin">
        <color rgb="FFC0C0C0"/>
      </top>
      <bottom style="thin">
        <color auto="1"/>
      </bottom>
      <diagonal/>
    </border>
    <border>
      <left/>
      <right style="thin">
        <color indexed="64"/>
      </right>
      <top style="thin">
        <color rgb="FFC0C0C0"/>
      </top>
      <bottom style="thin">
        <color auto="1"/>
      </bottom>
      <diagonal/>
    </border>
    <border>
      <left style="thin">
        <color indexed="64"/>
      </left>
      <right style="medium">
        <color indexed="64"/>
      </right>
      <top style="medium">
        <color indexed="64"/>
      </top>
      <bottom/>
      <diagonal/>
    </border>
  </borders>
  <cellStyleXfs count="25">
    <xf numFmtId="0" fontId="0" fillId="0" borderId="0"/>
    <xf numFmtId="167" fontId="6" fillId="0" borderId="0" applyFont="0" applyFill="0" applyBorder="0" applyAlignment="0" applyProtection="0"/>
    <xf numFmtId="3"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0" fontId="9" fillId="0" borderId="0"/>
    <xf numFmtId="0" fontId="8" fillId="0" borderId="0"/>
    <xf numFmtId="9" fontId="6" fillId="0" borderId="0" applyFont="0" applyFill="0" applyBorder="0" applyAlignment="0" applyProtection="0"/>
    <xf numFmtId="0" fontId="5" fillId="0" borderId="0"/>
    <xf numFmtId="0" fontId="10" fillId="0" borderId="9"/>
    <xf numFmtId="0" fontId="11" fillId="0" borderId="0"/>
    <xf numFmtId="170" fontId="6" fillId="0" borderId="10" applyFill="0" applyProtection="0"/>
    <xf numFmtId="0" fontId="6" fillId="0" borderId="0"/>
    <xf numFmtId="0" fontId="4" fillId="0" borderId="0"/>
    <xf numFmtId="43" fontId="4"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0" fontId="6" fillId="0" borderId="0"/>
    <xf numFmtId="4" fontId="11" fillId="0" borderId="0" applyProtection="0"/>
    <xf numFmtId="5" fontId="12" fillId="0" borderId="0" applyFont="0" applyFill="0" applyBorder="0" applyAlignment="0" applyProtection="0"/>
    <xf numFmtId="0" fontId="3" fillId="0" borderId="0"/>
    <xf numFmtId="171" fontId="3" fillId="0" borderId="0" applyFont="0" applyFill="0" applyBorder="0" applyAlignment="0" applyProtection="0"/>
    <xf numFmtId="0" fontId="13" fillId="0" borderId="0"/>
    <xf numFmtId="166" fontId="6" fillId="0" borderId="0" applyFont="0" applyFill="0" applyBorder="0" applyAlignment="0" applyProtection="0"/>
    <xf numFmtId="0" fontId="2" fillId="0" borderId="0"/>
  </cellStyleXfs>
  <cellXfs count="462">
    <xf numFmtId="0" fontId="0" fillId="0" borderId="0" xfId="0"/>
    <xf numFmtId="0" fontId="6" fillId="0" borderId="0" xfId="17" applyFont="1" applyAlignment="1">
      <alignment vertical="center"/>
    </xf>
    <xf numFmtId="0" fontId="7" fillId="0" borderId="0" xfId="17" applyFont="1" applyAlignment="1">
      <alignment horizontal="left" vertical="center"/>
    </xf>
    <xf numFmtId="0" fontId="6" fillId="0" borderId="0" xfId="17" applyFont="1" applyAlignment="1">
      <alignment horizontal="left" vertical="center"/>
    </xf>
    <xf numFmtId="0" fontId="6" fillId="0" borderId="0" xfId="17" applyFont="1" applyAlignment="1">
      <alignment horizontal="center" vertical="center"/>
    </xf>
    <xf numFmtId="0" fontId="6" fillId="0" borderId="0" xfId="17" applyFont="1" applyAlignment="1">
      <alignment horizontal="right" vertical="center"/>
    </xf>
    <xf numFmtId="0" fontId="7" fillId="0" borderId="0" xfId="17" applyFont="1" applyAlignment="1">
      <alignment horizontal="right" vertical="center"/>
    </xf>
    <xf numFmtId="0" fontId="7" fillId="0" borderId="0" xfId="17" applyFont="1" applyAlignment="1">
      <alignment horizontal="left" vertical="center" wrapText="1"/>
    </xf>
    <xf numFmtId="49" fontId="7" fillId="0" borderId="0" xfId="17" applyNumberFormat="1" applyFont="1" applyAlignment="1">
      <alignment horizontal="left" vertical="center" wrapText="1"/>
    </xf>
    <xf numFmtId="0" fontId="7" fillId="0" borderId="0" xfId="17" applyFont="1" applyAlignment="1">
      <alignment horizontal="center" vertical="center"/>
    </xf>
    <xf numFmtId="49" fontId="7" fillId="0" borderId="11" xfId="17" applyNumberFormat="1" applyFont="1" applyBorder="1" applyAlignment="1">
      <alignment horizontal="center" vertical="center" wrapText="1"/>
    </xf>
    <xf numFmtId="0" fontId="7" fillId="0" borderId="11" xfId="17" applyFont="1" applyBorder="1" applyAlignment="1">
      <alignment horizontal="center" vertical="center" wrapText="1"/>
    </xf>
    <xf numFmtId="0" fontId="7" fillId="0" borderId="0" xfId="17" applyFont="1" applyAlignment="1">
      <alignment horizontal="center" vertical="center" wrapText="1"/>
    </xf>
    <xf numFmtId="49" fontId="6" fillId="0" borderId="1" xfId="17" applyNumberFormat="1" applyFont="1" applyBorder="1" applyAlignment="1">
      <alignment horizontal="left" vertical="center" wrapText="1"/>
    </xf>
    <xf numFmtId="0" fontId="6" fillId="0" borderId="1" xfId="17" applyFont="1" applyBorder="1" applyAlignment="1">
      <alignment horizontal="left" vertical="center" wrapText="1"/>
    </xf>
    <xf numFmtId="0" fontId="6" fillId="0" borderId="1" xfId="17" applyFont="1" applyBorder="1" applyAlignment="1">
      <alignment horizontal="center" wrapText="1"/>
    </xf>
    <xf numFmtId="0" fontId="6" fillId="0" borderId="1" xfId="17" applyFont="1" applyBorder="1" applyAlignment="1">
      <alignment wrapText="1"/>
    </xf>
    <xf numFmtId="168" fontId="6" fillId="0" borderId="1" xfId="3" applyNumberFormat="1" applyFont="1" applyBorder="1" applyAlignment="1">
      <alignment horizontal="right" wrapText="1"/>
    </xf>
    <xf numFmtId="168" fontId="6" fillId="0" borderId="0" xfId="3" applyNumberFormat="1" applyFont="1" applyBorder="1" applyAlignment="1">
      <alignment horizontal="right" wrapText="1"/>
    </xf>
    <xf numFmtId="49" fontId="7" fillId="0" borderId="1" xfId="17" applyNumberFormat="1" applyFont="1" applyBorder="1" applyAlignment="1">
      <alignment horizontal="left" vertical="center" wrapText="1"/>
    </xf>
    <xf numFmtId="0" fontId="7" fillId="0" borderId="1" xfId="17" applyFont="1" applyBorder="1" applyAlignment="1">
      <alignment horizontal="left" vertical="center" wrapText="1"/>
    </xf>
    <xf numFmtId="49" fontId="6" fillId="0" borderId="1" xfId="17" applyNumberFormat="1" applyFont="1" applyBorder="1" applyAlignment="1">
      <alignment horizontal="center" vertical="center" wrapText="1"/>
    </xf>
    <xf numFmtId="0" fontId="6" fillId="0" borderId="1" xfId="17" applyFont="1" applyBorder="1" applyAlignment="1">
      <alignment horizontal="center" vertical="center" wrapText="1"/>
    </xf>
    <xf numFmtId="3" fontId="6" fillId="0" borderId="1" xfId="1" applyNumberFormat="1" applyFont="1" applyBorder="1" applyAlignment="1">
      <alignment horizontal="center" vertical="center" wrapText="1"/>
    </xf>
    <xf numFmtId="168" fontId="6" fillId="0" borderId="1" xfId="3" applyNumberFormat="1" applyFont="1" applyBorder="1" applyAlignment="1">
      <alignment horizontal="right" vertical="center" wrapText="1"/>
    </xf>
    <xf numFmtId="3" fontId="6" fillId="0" borderId="1" xfId="1" applyNumberFormat="1" applyFont="1" applyBorder="1" applyAlignment="1">
      <alignment horizontal="center" wrapText="1"/>
    </xf>
    <xf numFmtId="0" fontId="6" fillId="0" borderId="3" xfId="17" applyFont="1" applyBorder="1" applyAlignment="1">
      <alignment horizontal="left" vertical="center"/>
    </xf>
    <xf numFmtId="0" fontId="6" fillId="0" borderId="3" xfId="17" applyFont="1" applyBorder="1" applyAlignment="1">
      <alignment horizontal="left" vertical="center" wrapText="1"/>
    </xf>
    <xf numFmtId="0" fontId="7" fillId="0" borderId="0" xfId="17" applyFont="1" applyAlignment="1">
      <alignment vertical="center"/>
    </xf>
    <xf numFmtId="49" fontId="7" fillId="0" borderId="12" xfId="17" applyNumberFormat="1" applyFont="1" applyBorder="1" applyAlignment="1">
      <alignment vertical="center"/>
    </xf>
    <xf numFmtId="0" fontId="7" fillId="0" borderId="13" xfId="17" applyFont="1" applyBorder="1" applyAlignment="1">
      <alignment vertical="center"/>
    </xf>
    <xf numFmtId="49" fontId="7" fillId="0" borderId="13" xfId="17" applyNumberFormat="1" applyFont="1" applyBorder="1" applyAlignment="1">
      <alignment vertical="center"/>
    </xf>
    <xf numFmtId="49" fontId="7" fillId="0" borderId="13" xfId="17" applyNumberFormat="1" applyFont="1" applyBorder="1" applyAlignment="1">
      <alignment horizontal="center" vertical="center"/>
    </xf>
    <xf numFmtId="168" fontId="7" fillId="0" borderId="0" xfId="1" applyNumberFormat="1" applyFont="1" applyBorder="1" applyAlignment="1">
      <alignment horizontal="right" vertical="center" wrapText="1"/>
    </xf>
    <xf numFmtId="49" fontId="6" fillId="0" borderId="0" xfId="17" applyNumberFormat="1" applyFont="1" applyAlignment="1">
      <alignment horizontal="left" vertical="center"/>
    </xf>
    <xf numFmtId="0" fontId="6" fillId="0" borderId="0" xfId="17" applyFont="1" applyAlignment="1"/>
    <xf numFmtId="0" fontId="6" fillId="0" borderId="1" xfId="17" applyFont="1" applyBorder="1" applyAlignment="1">
      <alignment horizontal="center" vertical="center"/>
    </xf>
    <xf numFmtId="167" fontId="6" fillId="0" borderId="1" xfId="1" applyFont="1" applyBorder="1" applyAlignment="1">
      <alignment vertical="center" wrapText="1"/>
    </xf>
    <xf numFmtId="0" fontId="6" fillId="0" borderId="1" xfId="17" applyFont="1" applyBorder="1" applyAlignment="1">
      <alignment vertical="center" wrapText="1"/>
    </xf>
    <xf numFmtId="168" fontId="6" fillId="0" borderId="0" xfId="3" applyNumberFormat="1" applyFont="1" applyBorder="1" applyAlignment="1">
      <alignment horizontal="right" vertical="center" wrapText="1"/>
    </xf>
    <xf numFmtId="168" fontId="6" fillId="0" borderId="0" xfId="1" applyNumberFormat="1" applyFont="1" applyBorder="1" applyAlignment="1">
      <alignment horizontal="right" vertical="center" wrapText="1"/>
    </xf>
    <xf numFmtId="168" fontId="6" fillId="0" borderId="0" xfId="3" applyNumberFormat="1" applyFont="1" applyBorder="1" applyAlignment="1">
      <alignment vertical="center" wrapText="1"/>
    </xf>
    <xf numFmtId="49" fontId="7" fillId="0" borderId="1" xfId="17" applyNumberFormat="1" applyFont="1" applyBorder="1" applyAlignment="1">
      <alignment horizontal="center" vertical="center" wrapText="1"/>
    </xf>
    <xf numFmtId="167" fontId="6" fillId="0" borderId="0" xfId="17" applyNumberFormat="1" applyFont="1" applyAlignment="1">
      <alignment horizontal="right" vertical="center"/>
    </xf>
    <xf numFmtId="49" fontId="6" fillId="0" borderId="1" xfId="17" applyNumberFormat="1" applyFont="1" applyBorder="1" applyAlignment="1">
      <alignment horizontal="right" vertical="center" wrapText="1"/>
    </xf>
    <xf numFmtId="0" fontId="6" fillId="0" borderId="0" xfId="17" applyFont="1" applyAlignment="1">
      <alignment horizontal="left" vertical="center" wrapText="1"/>
    </xf>
    <xf numFmtId="49" fontId="6" fillId="0" borderId="0" xfId="17" applyNumberFormat="1" applyFont="1" applyAlignment="1">
      <alignment horizontal="left" vertical="center" wrapText="1"/>
    </xf>
    <xf numFmtId="0" fontId="6" fillId="0" borderId="0" xfId="17" applyFont="1" applyAlignment="1">
      <alignment wrapText="1"/>
    </xf>
    <xf numFmtId="0" fontId="6" fillId="0" borderId="0" xfId="17" applyFont="1"/>
    <xf numFmtId="168" fontId="6" fillId="0" borderId="0" xfId="1" applyNumberFormat="1" applyFont="1" applyBorder="1" applyAlignment="1">
      <alignment horizontal="right" wrapText="1"/>
    </xf>
    <xf numFmtId="49" fontId="6" fillId="0" borderId="1" xfId="17" applyNumberFormat="1" applyFont="1" applyBorder="1" applyAlignment="1">
      <alignment horizontal="right" vertical="top" wrapText="1"/>
    </xf>
    <xf numFmtId="168" fontId="6" fillId="0" borderId="0" xfId="3" applyNumberFormat="1" applyFont="1" applyBorder="1" applyAlignment="1">
      <alignment wrapText="1"/>
    </xf>
    <xf numFmtId="0" fontId="6" fillId="0" borderId="1" xfId="17" applyFont="1" applyBorder="1" applyAlignment="1">
      <alignment horizontal="center"/>
    </xf>
    <xf numFmtId="0" fontId="6" fillId="0" borderId="0" xfId="17" applyFont="1" applyAlignment="1">
      <alignment horizontal="right"/>
    </xf>
    <xf numFmtId="0" fontId="6" fillId="0" borderId="1" xfId="17" applyFont="1" applyBorder="1" applyAlignment="1">
      <alignment horizontal="left" vertical="top" wrapText="1"/>
    </xf>
    <xf numFmtId="0" fontId="6" fillId="0" borderId="1" xfId="17" applyFont="1" applyBorder="1" applyAlignment="1">
      <alignment horizontal="center" vertical="top" wrapText="1"/>
    </xf>
    <xf numFmtId="49" fontId="7" fillId="0" borderId="1" xfId="17" applyNumberFormat="1" applyFont="1" applyBorder="1" applyAlignment="1">
      <alignment horizontal="right" vertical="center" wrapText="1"/>
    </xf>
    <xf numFmtId="49" fontId="7" fillId="0" borderId="11" xfId="17" applyNumberFormat="1" applyFont="1" applyBorder="1" applyAlignment="1">
      <alignment vertical="center" wrapText="1"/>
    </xf>
    <xf numFmtId="49" fontId="6" fillId="0" borderId="1" xfId="17" applyNumberFormat="1" applyFont="1" applyBorder="1" applyAlignment="1">
      <alignment vertical="center" wrapText="1"/>
    </xf>
    <xf numFmtId="49" fontId="6" fillId="0" borderId="0" xfId="17" applyNumberFormat="1" applyFont="1" applyAlignment="1">
      <alignment vertical="center"/>
    </xf>
    <xf numFmtId="0" fontId="6" fillId="0" borderId="0" xfId="17" applyFont="1" applyBorder="1" applyAlignment="1">
      <alignment horizontal="center" vertical="center"/>
    </xf>
    <xf numFmtId="0" fontId="6" fillId="0" borderId="0" xfId="17" applyFont="1" applyBorder="1" applyAlignment="1">
      <alignment vertical="center"/>
    </xf>
    <xf numFmtId="0" fontId="6" fillId="0" borderId="4" xfId="17" applyFont="1" applyBorder="1" applyAlignment="1">
      <alignment horizontal="left" vertical="center"/>
    </xf>
    <xf numFmtId="0" fontId="6" fillId="0" borderId="4" xfId="17" applyFont="1" applyBorder="1" applyAlignment="1">
      <alignment horizontal="center" vertical="center"/>
    </xf>
    <xf numFmtId="0" fontId="6" fillId="0" borderId="4" xfId="17" applyFont="1" applyBorder="1" applyAlignment="1">
      <alignment vertical="center"/>
    </xf>
    <xf numFmtId="49" fontId="7" fillId="0" borderId="11" xfId="17" applyNumberFormat="1" applyFont="1" applyBorder="1" applyAlignment="1">
      <alignment vertical="center"/>
    </xf>
    <xf numFmtId="0" fontId="6" fillId="0" borderId="0" xfId="17" applyAlignment="1">
      <alignment vertical="center"/>
    </xf>
    <xf numFmtId="0" fontId="6" fillId="0" borderId="0" xfId="17" applyAlignment="1">
      <alignment horizontal="right" vertical="center"/>
    </xf>
    <xf numFmtId="0" fontId="6" fillId="0" borderId="0" xfId="17" applyAlignment="1">
      <alignment horizontal="center" vertical="center"/>
    </xf>
    <xf numFmtId="0" fontId="6" fillId="0" borderId="0" xfId="17" applyAlignment="1">
      <alignment horizontal="left" vertical="center"/>
    </xf>
    <xf numFmtId="49" fontId="6" fillId="0" borderId="0" xfId="17" applyNumberFormat="1" applyAlignment="1">
      <alignment horizontal="left" vertical="center"/>
    </xf>
    <xf numFmtId="0" fontId="6" fillId="0" borderId="1" xfId="17" applyBorder="1" applyAlignment="1">
      <alignment horizontal="center" vertical="center" wrapText="1"/>
    </xf>
    <xf numFmtId="0" fontId="6" fillId="0" borderId="0" xfId="17" applyAlignment="1">
      <alignment horizontal="left" vertical="center" wrapText="1"/>
    </xf>
    <xf numFmtId="0" fontId="6" fillId="0" borderId="1" xfId="17" applyBorder="1" applyAlignment="1">
      <alignment horizontal="center" vertical="center"/>
    </xf>
    <xf numFmtId="49" fontId="6" fillId="0" borderId="1" xfId="17" applyNumberFormat="1" applyBorder="1" applyAlignment="1">
      <alignment horizontal="center" vertical="center" wrapText="1"/>
    </xf>
    <xf numFmtId="167" fontId="6" fillId="0" borderId="0" xfId="17" applyNumberFormat="1" applyAlignment="1">
      <alignment horizontal="right" vertical="center"/>
    </xf>
    <xf numFmtId="0" fontId="6" fillId="0" borderId="1" xfId="17" applyBorder="1" applyAlignment="1">
      <alignment vertical="center" wrapText="1"/>
    </xf>
    <xf numFmtId="0" fontId="6" fillId="0" borderId="1" xfId="17" applyBorder="1" applyAlignment="1">
      <alignment horizontal="center" wrapText="1"/>
    </xf>
    <xf numFmtId="0" fontId="6" fillId="0" borderId="1" xfId="17" applyBorder="1" applyAlignment="1">
      <alignment wrapText="1"/>
    </xf>
    <xf numFmtId="0" fontId="6" fillId="0" borderId="15" xfId="17" applyBorder="1" applyAlignment="1">
      <alignment horizontal="center" wrapText="1"/>
    </xf>
    <xf numFmtId="49" fontId="7" fillId="0" borderId="12" xfId="17" applyNumberFormat="1" applyFont="1" applyBorder="1" applyAlignment="1">
      <alignment horizontal="right" vertical="center"/>
    </xf>
    <xf numFmtId="49" fontId="6" fillId="0" borderId="1" xfId="17" applyNumberFormat="1" applyFont="1" applyBorder="1" applyAlignment="1">
      <alignment horizontal="right" wrapText="1"/>
    </xf>
    <xf numFmtId="49" fontId="7" fillId="0" borderId="15" xfId="17" applyNumberFormat="1" applyFont="1" applyBorder="1" applyAlignment="1">
      <alignment horizontal="left" vertical="center" wrapText="1"/>
    </xf>
    <xf numFmtId="0" fontId="6" fillId="0" borderId="0" xfId="17" applyAlignment="1">
      <alignment vertical="center" wrapText="1"/>
    </xf>
    <xf numFmtId="49" fontId="6" fillId="0" borderId="1" xfId="17" applyNumberFormat="1" applyFont="1" applyBorder="1" applyAlignment="1">
      <alignment horizontal="center" vertical="center"/>
    </xf>
    <xf numFmtId="0" fontId="7" fillId="0" borderId="0" xfId="17" applyFont="1" applyBorder="1" applyAlignment="1">
      <alignment horizontal="left" vertical="top"/>
    </xf>
    <xf numFmtId="0" fontId="7" fillId="0" borderId="0" xfId="17" applyFont="1" applyBorder="1" applyAlignment="1">
      <alignment horizontal="left" vertical="center"/>
    </xf>
    <xf numFmtId="0" fontId="6" fillId="0" borderId="0" xfId="17" applyFont="1" applyBorder="1" applyAlignment="1">
      <alignment horizontal="left" vertical="center"/>
    </xf>
    <xf numFmtId="0" fontId="6" fillId="0" borderId="0" xfId="17" applyFont="1" applyBorder="1" applyAlignment="1">
      <alignment horizontal="right" vertical="center"/>
    </xf>
    <xf numFmtId="0" fontId="6" fillId="0" borderId="4" xfId="17" applyFont="1" applyBorder="1" applyAlignment="1">
      <alignment horizontal="right" vertical="center"/>
    </xf>
    <xf numFmtId="0" fontId="6" fillId="0" borderId="4" xfId="17" applyBorder="1" applyAlignment="1">
      <alignment horizontal="left" vertical="center"/>
    </xf>
    <xf numFmtId="0" fontId="6" fillId="0" borderId="4" xfId="17" applyBorder="1" applyAlignment="1">
      <alignment horizontal="center" vertical="center"/>
    </xf>
    <xf numFmtId="0" fontId="6" fillId="0" borderId="0" xfId="0" applyFont="1"/>
    <xf numFmtId="0" fontId="7" fillId="0" borderId="0" xfId="17" applyFont="1" applyAlignment="1">
      <alignment horizontal="left" vertical="top"/>
    </xf>
    <xf numFmtId="0" fontId="17" fillId="0" borderId="0" xfId="17" applyFont="1" applyAlignment="1">
      <alignment vertical="center"/>
    </xf>
    <xf numFmtId="164" fontId="0" fillId="0" borderId="0" xfId="3" applyNumberFormat="1" applyFont="1" applyAlignment="1">
      <alignment vertical="center" wrapText="1"/>
    </xf>
    <xf numFmtId="0" fontId="6" fillId="0" borderId="0" xfId="17" applyAlignment="1">
      <alignment horizontal="left" vertical="center" wrapText="1" indent="1"/>
    </xf>
    <xf numFmtId="0" fontId="6" fillId="0" borderId="3" xfId="17" applyFont="1" applyFill="1" applyBorder="1" applyAlignment="1">
      <alignment horizontal="left" vertical="center" wrapText="1"/>
    </xf>
    <xf numFmtId="0" fontId="0" fillId="0" borderId="0" xfId="0" applyAlignment="1"/>
    <xf numFmtId="0" fontId="6" fillId="0" borderId="0" xfId="0" applyFont="1" applyAlignment="1"/>
    <xf numFmtId="49" fontId="6" fillId="2" borderId="0" xfId="0" applyNumberFormat="1" applyFont="1" applyFill="1" applyAlignment="1">
      <alignment horizontal="left" vertical="center"/>
    </xf>
    <xf numFmtId="49" fontId="6" fillId="2" borderId="0" xfId="0" applyNumberFormat="1" applyFont="1" applyFill="1" applyAlignment="1">
      <alignment horizontal="left" vertical="top"/>
    </xf>
    <xf numFmtId="49" fontId="6" fillId="2" borderId="0" xfId="0" applyNumberFormat="1" applyFont="1" applyFill="1" applyAlignment="1">
      <alignment horizontal="left" vertical="top" wrapText="1"/>
    </xf>
    <xf numFmtId="0" fontId="6" fillId="0" borderId="17" xfId="17" applyFont="1" applyBorder="1" applyAlignment="1">
      <alignment horizontal="left" vertical="center" wrapText="1"/>
    </xf>
    <xf numFmtId="49" fontId="7" fillId="0" borderId="11" xfId="17" applyNumberFormat="1" applyFont="1" applyBorder="1" applyAlignment="1">
      <alignment horizontal="right" vertical="center"/>
    </xf>
    <xf numFmtId="49" fontId="6" fillId="0" borderId="1" xfId="17" applyNumberFormat="1" applyFont="1" applyBorder="1" applyAlignment="1">
      <alignment horizontal="right" vertical="center"/>
    </xf>
    <xf numFmtId="0" fontId="6" fillId="0" borderId="1" xfId="17" applyFont="1" applyBorder="1" applyAlignment="1">
      <alignment horizontal="right"/>
    </xf>
    <xf numFmtId="49" fontId="7" fillId="0" borderId="1" xfId="17" applyNumberFormat="1" applyFont="1" applyBorder="1" applyAlignment="1">
      <alignment horizontal="right" vertical="center"/>
    </xf>
    <xf numFmtId="49" fontId="6" fillId="0" borderId="1" xfId="17" applyNumberFormat="1" applyBorder="1" applyAlignment="1">
      <alignment horizontal="right" vertical="center" wrapText="1"/>
    </xf>
    <xf numFmtId="49" fontId="7" fillId="0" borderId="13" xfId="17" applyNumberFormat="1" applyFont="1" applyBorder="1" applyAlignment="1">
      <alignment horizontal="center" vertical="center"/>
    </xf>
    <xf numFmtId="0" fontId="7" fillId="0" borderId="0" xfId="17" applyFont="1" applyAlignment="1">
      <alignment horizontal="center" vertical="center" wrapText="1"/>
    </xf>
    <xf numFmtId="0" fontId="7" fillId="0" borderId="0" xfId="17" applyFont="1" applyAlignment="1">
      <alignment horizontal="left" vertical="center" wrapText="1"/>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49" fontId="7" fillId="0" borderId="13" xfId="17" applyNumberFormat="1" applyFont="1" applyBorder="1" applyAlignment="1">
      <alignment horizontal="center" vertical="center"/>
    </xf>
    <xf numFmtId="0" fontId="7" fillId="0" borderId="0" xfId="17" applyFont="1" applyAlignment="1">
      <alignment horizontal="center" vertical="center" wrapText="1"/>
    </xf>
    <xf numFmtId="0" fontId="6" fillId="0" borderId="0" xfId="17" applyAlignment="1">
      <alignment horizontal="center" vertical="center"/>
    </xf>
    <xf numFmtId="49" fontId="7" fillId="0" borderId="0" xfId="17" applyNumberFormat="1" applyFont="1" applyAlignment="1">
      <alignment horizontal="left" vertical="center" wrapText="1"/>
    </xf>
    <xf numFmtId="0" fontId="7" fillId="0" borderId="12" xfId="17" applyNumberFormat="1" applyFont="1" applyBorder="1" applyAlignment="1">
      <alignment horizontal="right" vertical="center"/>
    </xf>
    <xf numFmtId="0" fontId="6" fillId="0" borderId="0" xfId="0" applyFont="1" applyAlignment="1">
      <alignment wrapText="1"/>
    </xf>
    <xf numFmtId="49" fontId="7" fillId="0" borderId="13" xfId="17" applyNumberFormat="1" applyFont="1" applyBorder="1" applyAlignment="1">
      <alignment horizontal="center" vertical="center"/>
    </xf>
    <xf numFmtId="0" fontId="7" fillId="0" borderId="0" xfId="0" applyFont="1"/>
    <xf numFmtId="0" fontId="6" fillId="3" borderId="11" xfId="0" applyFont="1" applyFill="1" applyBorder="1" applyAlignment="1">
      <alignment horizontal="center"/>
    </xf>
    <xf numFmtId="173" fontId="0" fillId="2" borderId="11" xfId="0" applyNumberFormat="1" applyFill="1" applyBorder="1" applyAlignment="1">
      <alignment horizontal="center"/>
    </xf>
    <xf numFmtId="0" fontId="6" fillId="3" borderId="19" xfId="0" applyFont="1" applyFill="1" applyBorder="1"/>
    <xf numFmtId="0" fontId="0" fillId="2" borderId="19" xfId="0" applyFill="1" applyBorder="1"/>
    <xf numFmtId="0" fontId="6" fillId="3" borderId="0" xfId="0" applyFont="1" applyFill="1"/>
    <xf numFmtId="0" fontId="6" fillId="3" borderId="20" xfId="0" applyFont="1" applyFill="1" applyBorder="1"/>
    <xf numFmtId="0" fontId="6" fillId="3" borderId="21" xfId="0" applyFont="1" applyFill="1" applyBorder="1"/>
    <xf numFmtId="0" fontId="6" fillId="3" borderId="22" xfId="0" applyFont="1" applyFill="1" applyBorder="1"/>
    <xf numFmtId="0" fontId="6" fillId="2" borderId="23" xfId="0" applyFont="1" applyFill="1" applyBorder="1"/>
    <xf numFmtId="0" fontId="0" fillId="2" borderId="14" xfId="0" applyFill="1" applyBorder="1"/>
    <xf numFmtId="0" fontId="6" fillId="2" borderId="14" xfId="0" applyFont="1" applyFill="1" applyBorder="1"/>
    <xf numFmtId="0" fontId="0" fillId="3" borderId="24" xfId="0" applyFill="1" applyBorder="1"/>
    <xf numFmtId="0" fontId="6" fillId="2" borderId="25" xfId="0" applyFont="1" applyFill="1" applyBorder="1"/>
    <xf numFmtId="0" fontId="0" fillId="2" borderId="15" xfId="0" applyFill="1" applyBorder="1"/>
    <xf numFmtId="0" fontId="6" fillId="2" borderId="26" xfId="0" applyFont="1" applyFill="1" applyBorder="1"/>
    <xf numFmtId="0" fontId="0" fillId="3" borderId="27" xfId="0" applyFill="1" applyBorder="1"/>
    <xf numFmtId="0" fontId="6" fillId="3" borderId="28" xfId="0" applyFont="1" applyFill="1" applyBorder="1"/>
    <xf numFmtId="0" fontId="0" fillId="2" borderId="29" xfId="0" applyFill="1" applyBorder="1"/>
    <xf numFmtId="0" fontId="22" fillId="0" borderId="0" xfId="0" applyFont="1"/>
    <xf numFmtId="0" fontId="0" fillId="3" borderId="30" xfId="0" applyFill="1" applyBorder="1"/>
    <xf numFmtId="0" fontId="6" fillId="3" borderId="31" xfId="0" applyFont="1" applyFill="1" applyBorder="1"/>
    <xf numFmtId="0" fontId="0" fillId="2" borderId="22" xfId="0" applyFill="1" applyBorder="1"/>
    <xf numFmtId="0" fontId="6" fillId="0" borderId="0" xfId="17" applyFont="1" applyFill="1" applyAlignment="1">
      <alignment vertical="center"/>
    </xf>
    <xf numFmtId="49" fontId="6" fillId="0" borderId="1" xfId="17" applyNumberFormat="1" applyFont="1" applyFill="1" applyBorder="1" applyAlignment="1">
      <alignment horizontal="right" vertical="center" wrapText="1"/>
    </xf>
    <xf numFmtId="0" fontId="6" fillId="0" borderId="1" xfId="17" applyFont="1" applyFill="1" applyBorder="1" applyAlignment="1">
      <alignment horizontal="left" vertical="center" wrapText="1"/>
    </xf>
    <xf numFmtId="0" fontId="6" fillId="0" borderId="1" xfId="17" applyFont="1" applyFill="1" applyBorder="1" applyAlignment="1">
      <alignment horizontal="center" vertical="center" wrapText="1"/>
    </xf>
    <xf numFmtId="168" fontId="6" fillId="0" borderId="0" xfId="3" applyNumberFormat="1" applyFont="1" applyFill="1" applyBorder="1" applyAlignment="1">
      <alignment horizontal="right" vertical="center" wrapText="1"/>
    </xf>
    <xf numFmtId="168" fontId="6" fillId="0" borderId="1" xfId="17" applyNumberFormat="1" applyFont="1" applyBorder="1" applyAlignment="1">
      <alignment horizontal="center" vertical="center" wrapText="1"/>
    </xf>
    <xf numFmtId="3" fontId="6" fillId="0" borderId="1" xfId="1" applyNumberFormat="1" applyFont="1" applyFill="1" applyBorder="1" applyAlignment="1">
      <alignment horizontal="center" vertical="center" wrapText="1"/>
    </xf>
    <xf numFmtId="0" fontId="6" fillId="0" borderId="0" xfId="17" applyFont="1" applyFill="1" applyAlignment="1">
      <alignment horizontal="right" vertical="center"/>
    </xf>
    <xf numFmtId="0" fontId="6" fillId="0" borderId="3" xfId="17" applyFont="1" applyFill="1" applyBorder="1" applyAlignment="1">
      <alignment horizontal="left" vertical="center"/>
    </xf>
    <xf numFmtId="0" fontId="6" fillId="0" borderId="1" xfId="17" applyFont="1" applyFill="1" applyBorder="1" applyAlignment="1">
      <alignment horizontal="center" vertical="center"/>
    </xf>
    <xf numFmtId="168" fontId="6" fillId="0" borderId="0" xfId="1" applyNumberFormat="1" applyFont="1" applyFill="1" applyBorder="1" applyAlignment="1">
      <alignment horizontal="right" vertical="center" wrapText="1"/>
    </xf>
    <xf numFmtId="49" fontId="17" fillId="0" borderId="1" xfId="0" applyNumberFormat="1" applyFont="1" applyBorder="1" applyAlignment="1">
      <alignment vertical="top" wrapText="1"/>
    </xf>
    <xf numFmtId="0" fontId="17" fillId="0" borderId="1" xfId="0" applyFont="1" applyBorder="1" applyAlignment="1">
      <alignment horizontal="center"/>
    </xf>
    <xf numFmtId="0" fontId="17" fillId="0" borderId="1" xfId="0" applyFont="1" applyBorder="1" applyAlignment="1" applyProtection="1">
      <alignment horizontal="left" vertical="top" wrapText="1" indent="1"/>
      <protection locked="0"/>
    </xf>
    <xf numFmtId="0" fontId="17" fillId="0" borderId="1" xfId="0" applyFont="1" applyBorder="1" applyAlignment="1" applyProtection="1">
      <alignment vertical="top" wrapText="1"/>
      <protection locked="0"/>
    </xf>
    <xf numFmtId="0" fontId="17" fillId="0" borderId="0" xfId="0" applyFont="1" applyBorder="1" applyAlignment="1" applyProtection="1">
      <alignment horizontal="center"/>
      <protection locked="0"/>
    </xf>
    <xf numFmtId="0" fontId="6" fillId="0" borderId="0" xfId="17" applyFont="1" applyBorder="1" applyAlignment="1">
      <alignment horizontal="center" wrapText="1"/>
    </xf>
    <xf numFmtId="4" fontId="6" fillId="0" borderId="1" xfId="1" applyNumberFormat="1" applyFont="1" applyBorder="1" applyAlignment="1">
      <alignment horizontal="center" wrapText="1"/>
    </xf>
    <xf numFmtId="0" fontId="6" fillId="0" borderId="1" xfId="17" applyBorder="1" applyAlignment="1">
      <alignment horizontal="left" vertical="center" wrapText="1"/>
    </xf>
    <xf numFmtId="0" fontId="17" fillId="0" borderId="1" xfId="12" applyFont="1" applyBorder="1" applyAlignment="1">
      <alignment horizontal="center" vertical="center"/>
    </xf>
    <xf numFmtId="3" fontId="17" fillId="0" borderId="1" xfId="0" applyNumberFormat="1" applyFont="1" applyBorder="1" applyAlignment="1" applyProtection="1">
      <alignment horizontal="center"/>
      <protection locked="0"/>
    </xf>
    <xf numFmtId="0" fontId="17" fillId="0" borderId="1" xfId="0" applyFont="1" applyBorder="1" applyAlignment="1">
      <alignment horizontal="center" vertical="center"/>
    </xf>
    <xf numFmtId="0" fontId="17" fillId="0" borderId="1" xfId="0" applyFont="1" applyBorder="1" applyAlignment="1" applyProtection="1">
      <alignment horizontal="left" vertical="top" wrapText="1"/>
      <protection locked="0"/>
    </xf>
    <xf numFmtId="0" fontId="6" fillId="0" borderId="4" xfId="17" applyBorder="1" applyAlignment="1">
      <alignment vertical="center"/>
    </xf>
    <xf numFmtId="0" fontId="6" fillId="0" borderId="4" xfId="17" applyBorder="1" applyAlignment="1">
      <alignment horizontal="right" vertical="center"/>
    </xf>
    <xf numFmtId="49" fontId="6" fillId="0" borderId="1" xfId="17" applyNumberFormat="1" applyBorder="1" applyAlignment="1">
      <alignment horizontal="left" vertical="center" wrapText="1"/>
    </xf>
    <xf numFmtId="172" fontId="6" fillId="0" borderId="0" xfId="17" applyNumberFormat="1" applyFont="1" applyAlignment="1">
      <alignment horizontal="right" vertical="center"/>
    </xf>
    <xf numFmtId="49" fontId="7" fillId="0" borderId="0" xfId="17" applyNumberFormat="1" applyFont="1" applyAlignment="1">
      <alignment horizontal="left" vertical="top"/>
    </xf>
    <xf numFmtId="0" fontId="6" fillId="0" borderId="0" xfId="17" applyAlignment="1">
      <alignment horizontal="left" vertical="center" indent="1"/>
    </xf>
    <xf numFmtId="0" fontId="18" fillId="0" borderId="20" xfId="17" applyFont="1" applyBorder="1" applyAlignment="1">
      <alignment horizontal="center" vertical="center" wrapText="1"/>
    </xf>
    <xf numFmtId="0" fontId="18" fillId="0" borderId="21" xfId="17" applyFont="1" applyBorder="1" applyAlignment="1">
      <alignment horizontal="center" vertical="center" wrapText="1"/>
    </xf>
    <xf numFmtId="164" fontId="18" fillId="0" borderId="22" xfId="3" applyNumberFormat="1" applyFont="1" applyBorder="1" applyAlignment="1" applyProtection="1">
      <alignment horizontal="center" vertical="center" wrapText="1"/>
      <protection locked="0"/>
    </xf>
    <xf numFmtId="0" fontId="7" fillId="0" borderId="0" xfId="17" applyFont="1" applyAlignment="1">
      <alignment horizontal="left" vertical="center" wrapText="1" indent="1"/>
    </xf>
    <xf numFmtId="0" fontId="17" fillId="0" borderId="23" xfId="17" applyFont="1" applyBorder="1" applyAlignment="1">
      <alignment horizontal="center" vertical="center" wrapText="1"/>
    </xf>
    <xf numFmtId="10" fontId="6" fillId="0" borderId="0" xfId="17" applyNumberFormat="1" applyAlignment="1">
      <alignment horizontal="left" vertical="center" wrapText="1" indent="1"/>
    </xf>
    <xf numFmtId="0" fontId="17" fillId="0" borderId="38" xfId="17" applyFont="1" applyBorder="1" applyAlignment="1">
      <alignment horizontal="center" vertical="center" wrapText="1"/>
    </xf>
    <xf numFmtId="167" fontId="14" fillId="0" borderId="0" xfId="1" applyFont="1" applyAlignment="1">
      <alignment vertical="center" wrapText="1"/>
    </xf>
    <xf numFmtId="3" fontId="17" fillId="0" borderId="1" xfId="15" applyNumberFormat="1" applyFont="1" applyBorder="1" applyAlignment="1">
      <alignment horizontal="center"/>
    </xf>
    <xf numFmtId="0" fontId="17" fillId="0" borderId="1" xfId="0" applyFont="1" applyBorder="1" applyAlignment="1">
      <alignment horizontal="center" wrapText="1"/>
    </xf>
    <xf numFmtId="176" fontId="17" fillId="0" borderId="1" xfId="0" applyNumberFormat="1" applyFont="1" applyBorder="1" applyAlignment="1">
      <alignment horizontal="center" wrapText="1"/>
    </xf>
    <xf numFmtId="0" fontId="17" fillId="0" borderId="1" xfId="0" applyFont="1" applyBorder="1" applyAlignment="1">
      <alignment horizontal="left" vertical="top" wrapText="1"/>
    </xf>
    <xf numFmtId="0" fontId="17" fillId="0" borderId="1" xfId="0" applyFont="1" applyBorder="1" applyAlignment="1">
      <alignment horizontal="left" vertical="top" wrapText="1" indent="1"/>
    </xf>
    <xf numFmtId="3" fontId="6" fillId="0" borderId="1" xfId="17" applyNumberFormat="1" applyFont="1" applyBorder="1" applyAlignment="1">
      <alignment horizontal="center" vertical="center" wrapText="1"/>
    </xf>
    <xf numFmtId="38" fontId="17" fillId="0" borderId="1" xfId="0" applyNumberFormat="1" applyFont="1" applyBorder="1" applyAlignment="1" applyProtection="1">
      <alignment horizontal="center" wrapText="1"/>
      <protection locked="0"/>
    </xf>
    <xf numFmtId="38" fontId="17" fillId="0" borderId="1" xfId="0" applyNumberFormat="1" applyFont="1" applyBorder="1" applyAlignment="1">
      <alignment horizontal="center" wrapText="1"/>
    </xf>
    <xf numFmtId="40" fontId="17" fillId="0" borderId="1" xfId="0" applyNumberFormat="1" applyFont="1" applyBorder="1" applyAlignment="1" applyProtection="1">
      <alignment horizontal="center" wrapText="1"/>
      <protection locked="0"/>
    </xf>
    <xf numFmtId="0" fontId="7" fillId="0" borderId="0" xfId="17" applyFont="1" applyAlignment="1">
      <alignment horizontal="right" vertical="center"/>
    </xf>
    <xf numFmtId="0" fontId="6" fillId="0" borderId="0" xfId="17" applyAlignment="1">
      <alignment horizontal="center" vertical="center" wrapText="1"/>
    </xf>
    <xf numFmtId="0" fontId="17" fillId="0" borderId="18" xfId="17" applyFont="1" applyBorder="1" applyAlignment="1">
      <alignment horizontal="left" vertical="center" wrapText="1"/>
    </xf>
    <xf numFmtId="0" fontId="7" fillId="0" borderId="0" xfId="17" applyFont="1" applyAlignment="1">
      <alignment horizontal="left" vertical="center" wrapText="1"/>
    </xf>
    <xf numFmtId="0" fontId="6" fillId="0" borderId="1" xfId="17" applyFont="1" applyFill="1" applyBorder="1" applyAlignment="1">
      <alignment horizontal="center" wrapText="1"/>
    </xf>
    <xf numFmtId="168" fontId="6" fillId="0" borderId="0" xfId="3" applyNumberFormat="1" applyFont="1" applyFill="1" applyBorder="1" applyAlignment="1">
      <alignment horizontal="right" wrapText="1"/>
    </xf>
    <xf numFmtId="49" fontId="17" fillId="0" borderId="23" xfId="17" applyNumberFormat="1" applyFont="1" applyBorder="1" applyAlignment="1">
      <alignment horizontal="center" vertical="center" wrapText="1"/>
    </xf>
    <xf numFmtId="49" fontId="7" fillId="0" borderId="0" xfId="17" applyNumberFormat="1" applyFont="1" applyAlignment="1">
      <alignment horizontal="left" vertical="center"/>
    </xf>
    <xf numFmtId="49" fontId="7" fillId="0" borderId="0" xfId="17" applyNumberFormat="1" applyFont="1" applyAlignment="1">
      <alignment horizontal="center" vertical="center"/>
    </xf>
    <xf numFmtId="0" fontId="6" fillId="0" borderId="4" xfId="17" applyBorder="1" applyAlignment="1">
      <alignment horizontal="center" vertical="center" wrapText="1"/>
    </xf>
    <xf numFmtId="177" fontId="18" fillId="0" borderId="35" xfId="17" applyNumberFormat="1" applyFont="1" applyBorder="1" applyAlignment="1">
      <alignment horizontal="center" vertical="center" wrapText="1"/>
    </xf>
    <xf numFmtId="0" fontId="17" fillId="0" borderId="14" xfId="17" applyFont="1" applyBorder="1" applyAlignment="1">
      <alignment horizontal="left" vertical="center" wrapText="1"/>
    </xf>
    <xf numFmtId="0" fontId="18" fillId="0" borderId="32" xfId="17" applyFont="1" applyBorder="1" applyAlignment="1">
      <alignment horizontal="left" vertical="center" indent="1"/>
    </xf>
    <xf numFmtId="0" fontId="18" fillId="0" borderId="43" xfId="17" applyFont="1" applyBorder="1" applyAlignment="1">
      <alignment vertical="center"/>
    </xf>
    <xf numFmtId="177" fontId="17" fillId="0" borderId="5" xfId="17" applyNumberFormat="1" applyFont="1" applyBorder="1" applyAlignment="1">
      <alignment horizontal="center" vertical="center" wrapText="1"/>
    </xf>
    <xf numFmtId="3" fontId="6" fillId="0" borderId="0" xfId="17" applyNumberFormat="1" applyAlignment="1">
      <alignment vertical="center" wrapText="1"/>
    </xf>
    <xf numFmtId="0" fontId="18" fillId="0" borderId="32" xfId="17" applyFont="1" applyBorder="1" applyAlignment="1">
      <alignment horizontal="center" vertical="center" wrapText="1"/>
    </xf>
    <xf numFmtId="0" fontId="18" fillId="0" borderId="42" xfId="17" applyFont="1" applyBorder="1" applyAlignment="1">
      <alignment horizontal="center" vertical="center" wrapText="1"/>
    </xf>
    <xf numFmtId="0" fontId="17" fillId="0" borderId="38" xfId="17" applyFont="1" applyBorder="1" applyAlignment="1">
      <alignment horizontal="left" vertical="center" indent="1"/>
    </xf>
    <xf numFmtId="0" fontId="17" fillId="0" borderId="18" xfId="17" applyFont="1" applyBorder="1" applyAlignment="1">
      <alignment horizontal="left" vertical="center"/>
    </xf>
    <xf numFmtId="0" fontId="17" fillId="0" borderId="18" xfId="17" applyFont="1" applyBorder="1" applyAlignment="1">
      <alignment vertical="center"/>
    </xf>
    <xf numFmtId="0" fontId="17" fillId="0" borderId="40" xfId="17" applyFont="1" applyBorder="1" applyAlignment="1">
      <alignment horizontal="left" vertical="center" indent="1"/>
    </xf>
    <xf numFmtId="0" fontId="17" fillId="0" borderId="44" xfId="17" applyFont="1" applyBorder="1" applyAlignment="1">
      <alignment vertical="center"/>
    </xf>
    <xf numFmtId="0" fontId="17" fillId="0" borderId="6" xfId="17" applyFont="1" applyBorder="1" applyAlignment="1">
      <alignment vertical="center"/>
    </xf>
    <xf numFmtId="44" fontId="6" fillId="0" borderId="0" xfId="17" applyNumberFormat="1" applyAlignment="1">
      <alignment vertical="center" wrapText="1"/>
    </xf>
    <xf numFmtId="0" fontId="17" fillId="0" borderId="39" xfId="17" applyFont="1" applyBorder="1" applyAlignment="1">
      <alignment horizontal="left" vertical="center" indent="1"/>
    </xf>
    <xf numFmtId="0" fontId="6" fillId="0" borderId="0" xfId="17" applyAlignment="1">
      <alignment horizontal="right" vertical="center" wrapText="1"/>
    </xf>
    <xf numFmtId="169" fontId="0" fillId="0" borderId="0" xfId="7" applyNumberFormat="1" applyFont="1" applyAlignment="1">
      <alignment horizontal="left" vertical="center" wrapText="1" indent="1"/>
    </xf>
    <xf numFmtId="0" fontId="17" fillId="0" borderId="34" xfId="17" applyFont="1" applyBorder="1" applyAlignment="1">
      <alignment horizontal="left" vertical="center" indent="1"/>
    </xf>
    <xf numFmtId="0" fontId="18" fillId="0" borderId="0" xfId="17" applyFont="1" applyAlignment="1">
      <alignment horizontal="left" vertical="center" indent="1"/>
    </xf>
    <xf numFmtId="0" fontId="18" fillId="0" borderId="0" xfId="17" applyFont="1" applyAlignment="1">
      <alignment vertical="center"/>
    </xf>
    <xf numFmtId="44" fontId="18" fillId="0" borderId="0" xfId="1" applyNumberFormat="1" applyFont="1" applyBorder="1" applyAlignment="1">
      <alignment horizontal="left" vertical="center" wrapText="1"/>
    </xf>
    <xf numFmtId="0" fontId="17" fillId="0" borderId="38" xfId="17" applyFont="1" applyBorder="1" applyAlignment="1">
      <alignment horizontal="center" vertical="center"/>
    </xf>
    <xf numFmtId="0" fontId="17" fillId="0" borderId="18" xfId="17" applyFont="1" applyBorder="1" applyAlignment="1">
      <alignment horizontal="center" vertical="center"/>
    </xf>
    <xf numFmtId="39" fontId="17" fillId="0" borderId="37" xfId="3" applyNumberFormat="1" applyFont="1" applyBorder="1" applyAlignment="1">
      <alignment horizontal="center" vertical="center" wrapText="1"/>
    </xf>
    <xf numFmtId="0" fontId="17" fillId="0" borderId="40" xfId="17" applyFont="1" applyBorder="1" applyAlignment="1">
      <alignment horizontal="center" vertical="center" wrapText="1"/>
    </xf>
    <xf numFmtId="0" fontId="17" fillId="0" borderId="44" xfId="17" applyFont="1" applyBorder="1" applyAlignment="1">
      <alignment horizontal="left" vertical="center" wrapText="1"/>
    </xf>
    <xf numFmtId="0" fontId="6" fillId="0" borderId="11" xfId="0" applyFont="1" applyBorder="1" applyAlignment="1">
      <alignment horizontal="center"/>
    </xf>
    <xf numFmtId="0" fontId="7" fillId="0" borderId="0" xfId="0" applyFont="1" applyAlignment="1">
      <alignment horizontal="left" wrapText="1"/>
    </xf>
    <xf numFmtId="0" fontId="0" fillId="0" borderId="0" xfId="0" applyAlignment="1">
      <alignment horizontal="left" wrapText="1"/>
    </xf>
    <xf numFmtId="175" fontId="17" fillId="0" borderId="0" xfId="0" applyNumberFormat="1" applyFont="1" applyAlignment="1">
      <alignment vertical="center"/>
    </xf>
    <xf numFmtId="0" fontId="17" fillId="0" borderId="0" xfId="0" applyFont="1" applyAlignment="1">
      <alignment vertical="center"/>
    </xf>
    <xf numFmtId="7" fontId="0" fillId="2" borderId="11" xfId="0" applyNumberFormat="1" applyFill="1" applyBorder="1" applyAlignment="1">
      <alignment horizontal="right"/>
    </xf>
    <xf numFmtId="175" fontId="0" fillId="2" borderId="11" xfId="0" applyNumberFormat="1" applyFill="1" applyBorder="1" applyAlignment="1">
      <alignment horizontal="right"/>
    </xf>
    <xf numFmtId="7" fontId="0" fillId="0" borderId="11" xfId="0" applyNumberFormat="1" applyBorder="1" applyAlignment="1">
      <alignment horizontal="right"/>
    </xf>
    <xf numFmtId="7" fontId="0" fillId="0" borderId="47" xfId="0" applyNumberFormat="1" applyBorder="1"/>
    <xf numFmtId="0" fontId="7" fillId="4" borderId="12" xfId="0" applyFont="1" applyFill="1" applyBorder="1" applyAlignment="1">
      <alignment horizontal="right" vertical="center" indent="1"/>
    </xf>
    <xf numFmtId="0" fontId="0" fillId="4" borderId="18" xfId="0" applyFill="1" applyBorder="1" applyAlignment="1">
      <alignment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8" xfId="0" applyFont="1" applyFill="1" applyBorder="1" applyAlignment="1">
      <alignment horizontal="center" vertical="center"/>
    </xf>
    <xf numFmtId="0" fontId="6" fillId="0" borderId="48" xfId="0" applyFont="1" applyBorder="1" applyAlignment="1">
      <alignment horizontal="left" indent="1"/>
    </xf>
    <xf numFmtId="0" fontId="0" fillId="0" borderId="49" xfId="0" applyBorder="1"/>
    <xf numFmtId="7" fontId="6" fillId="0" borderId="50" xfId="0" applyNumberFormat="1" applyFont="1" applyBorder="1" applyAlignment="1" applyProtection="1">
      <alignment horizontal="center"/>
      <protection locked="0"/>
    </xf>
    <xf numFmtId="7" fontId="0" fillId="0" borderId="50" xfId="0" applyNumberFormat="1" applyBorder="1"/>
    <xf numFmtId="0" fontId="6" fillId="0" borderId="49" xfId="0" applyFont="1" applyBorder="1" applyAlignment="1">
      <alignment horizontal="left" indent="1"/>
    </xf>
    <xf numFmtId="0" fontId="6" fillId="0" borderId="51" xfId="0" applyFont="1" applyBorder="1" applyAlignment="1">
      <alignment horizontal="left"/>
    </xf>
    <xf numFmtId="0" fontId="6" fillId="0" borderId="49" xfId="0" applyFont="1" applyBorder="1" applyAlignment="1">
      <alignment horizontal="left"/>
    </xf>
    <xf numFmtId="0" fontId="6" fillId="0" borderId="52" xfId="0" applyFont="1" applyBorder="1" applyAlignment="1">
      <alignment horizontal="left" indent="1"/>
    </xf>
    <xf numFmtId="0" fontId="0" fillId="0" borderId="53" xfId="0" applyBorder="1"/>
    <xf numFmtId="175" fontId="6" fillId="0" borderId="47" xfId="0" applyNumberFormat="1" applyFont="1" applyBorder="1" applyAlignment="1" applyProtection="1">
      <alignment horizontal="center"/>
      <protection locked="0"/>
    </xf>
    <xf numFmtId="175" fontId="0" fillId="2" borderId="47" xfId="0" applyNumberFormat="1" applyFill="1" applyBorder="1"/>
    <xf numFmtId="0" fontId="0" fillId="0" borderId="53" xfId="0" applyBorder="1" applyAlignment="1">
      <alignment horizontal="left" indent="1"/>
    </xf>
    <xf numFmtId="0" fontId="0" fillId="0" borderId="52" xfId="0" applyBorder="1" applyAlignment="1">
      <alignment horizontal="left" indent="1"/>
    </xf>
    <xf numFmtId="0" fontId="0" fillId="0" borderId="54" xfId="0" applyBorder="1" applyAlignment="1">
      <alignment horizontal="left"/>
    </xf>
    <xf numFmtId="0" fontId="0" fillId="0" borderId="53" xfId="0" applyBorder="1" applyAlignment="1">
      <alignment horizontal="left"/>
    </xf>
    <xf numFmtId="7" fontId="6" fillId="0" borderId="47" xfId="0" applyNumberFormat="1" applyFont="1" applyBorder="1" applyAlignment="1" applyProtection="1">
      <alignment horizontal="center"/>
      <protection locked="0"/>
    </xf>
    <xf numFmtId="0" fontId="6" fillId="0" borderId="53" xfId="0" applyFont="1" applyBorder="1" applyAlignment="1">
      <alignment horizontal="left" indent="1"/>
    </xf>
    <xf numFmtId="0" fontId="6" fillId="0" borderId="54" xfId="0" applyFont="1" applyBorder="1" applyAlignment="1">
      <alignment horizontal="left"/>
    </xf>
    <xf numFmtId="0" fontId="6" fillId="0" borderId="53" xfId="0" applyFont="1" applyBorder="1" applyAlignment="1">
      <alignment horizontal="left"/>
    </xf>
    <xf numFmtId="0" fontId="6" fillId="0" borderId="55" xfId="0" applyFont="1" applyBorder="1" applyAlignment="1">
      <alignment horizontal="left" indent="1"/>
    </xf>
    <xf numFmtId="0" fontId="0" fillId="0" borderId="56" xfId="0" applyBorder="1"/>
    <xf numFmtId="175" fontId="6" fillId="0" borderId="57" xfId="0" applyNumberFormat="1" applyFont="1" applyBorder="1" applyAlignment="1" applyProtection="1">
      <alignment horizontal="center"/>
      <protection locked="0"/>
    </xf>
    <xf numFmtId="0" fontId="6" fillId="0" borderId="56" xfId="0" applyFont="1" applyBorder="1" applyAlignment="1">
      <alignment horizontal="left" indent="1"/>
    </xf>
    <xf numFmtId="0" fontId="6" fillId="0" borderId="58" xfId="0" applyFont="1" applyBorder="1" applyAlignment="1">
      <alignment horizontal="left"/>
    </xf>
    <xf numFmtId="0" fontId="6" fillId="0" borderId="56" xfId="0" applyFont="1" applyBorder="1" applyAlignment="1">
      <alignment horizontal="left"/>
    </xf>
    <xf numFmtId="7" fontId="0" fillId="0" borderId="47" xfId="0" applyNumberFormat="1" applyBorder="1" applyAlignment="1" applyProtection="1">
      <alignment horizontal="center"/>
      <protection locked="0"/>
    </xf>
    <xf numFmtId="7" fontId="0" fillId="0" borderId="57" xfId="0" applyNumberFormat="1" applyBorder="1" applyAlignment="1" applyProtection="1">
      <alignment horizontal="center"/>
      <protection locked="0"/>
    </xf>
    <xf numFmtId="7" fontId="0" fillId="0" borderId="57" xfId="0" applyNumberFormat="1" applyBorder="1"/>
    <xf numFmtId="0" fontId="0" fillId="0" borderId="56" xfId="0" applyBorder="1" applyAlignment="1">
      <alignment horizontal="left" indent="1"/>
    </xf>
    <xf numFmtId="0" fontId="0" fillId="0" borderId="59" xfId="0" applyBorder="1" applyAlignment="1">
      <alignment horizontal="left" indent="1"/>
    </xf>
    <xf numFmtId="0" fontId="0" fillId="0" borderId="60" xfId="0" applyBorder="1" applyAlignment="1">
      <alignment horizontal="left"/>
    </xf>
    <xf numFmtId="0" fontId="0" fillId="0" borderId="61" xfId="0" applyBorder="1" applyAlignment="1">
      <alignment horizontal="left"/>
    </xf>
    <xf numFmtId="0" fontId="6" fillId="0" borderId="0" xfId="17" applyFont="1" applyBorder="1" applyAlignment="1"/>
    <xf numFmtId="167" fontId="6" fillId="0" borderId="1" xfId="17" applyNumberFormat="1" applyFont="1" applyBorder="1" applyAlignment="1">
      <alignment horizontal="center" vertical="center" wrapText="1"/>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0" fontId="7" fillId="0" borderId="0" xfId="17" applyFont="1" applyAlignment="1">
      <alignment horizontal="center" vertical="center" wrapText="1"/>
    </xf>
    <xf numFmtId="0" fontId="7" fillId="0" borderId="0" xfId="17" applyFont="1" applyBorder="1" applyAlignment="1">
      <alignment horizontal="left" vertical="center"/>
    </xf>
    <xf numFmtId="164" fontId="18" fillId="0" borderId="62" xfId="3" applyNumberFormat="1" applyFont="1" applyBorder="1" applyAlignment="1" applyProtection="1">
      <alignment horizontal="center" vertical="center" wrapText="1"/>
      <protection locked="0"/>
    </xf>
    <xf numFmtId="0" fontId="17" fillId="0" borderId="0" xfId="17" applyFont="1" applyBorder="1" applyAlignment="1">
      <alignment vertical="center"/>
    </xf>
    <xf numFmtId="0" fontId="7" fillId="0" borderId="0" xfId="17" applyFont="1" applyAlignment="1">
      <alignment horizontal="right" vertical="center"/>
    </xf>
    <xf numFmtId="0" fontId="7" fillId="0" borderId="0" xfId="17" applyFont="1" applyAlignment="1">
      <alignment horizontal="center" vertical="center" wrapText="1"/>
    </xf>
    <xf numFmtId="49" fontId="7" fillId="0" borderId="13" xfId="17" applyNumberFormat="1" applyFont="1" applyBorder="1" applyAlignment="1">
      <alignment horizontal="center" vertical="center"/>
    </xf>
    <xf numFmtId="0" fontId="6" fillId="0" borderId="6" xfId="17" applyBorder="1" applyAlignment="1">
      <alignment horizontal="left" vertical="center" wrapText="1"/>
    </xf>
    <xf numFmtId="0" fontId="6" fillId="0" borderId="0" xfId="17" applyAlignment="1">
      <alignment horizontal="left" vertical="center" wrapText="1"/>
    </xf>
    <xf numFmtId="0" fontId="6" fillId="0" borderId="15" xfId="17" applyBorder="1" applyAlignment="1">
      <alignment horizontal="center" vertical="center" wrapText="1"/>
    </xf>
    <xf numFmtId="0" fontId="6" fillId="0" borderId="4" xfId="17" applyBorder="1" applyAlignment="1">
      <alignment horizontal="left" vertical="center" wrapText="1"/>
    </xf>
    <xf numFmtId="178" fontId="17" fillId="0" borderId="1" xfId="12" applyNumberFormat="1" applyFont="1" applyBorder="1" applyAlignment="1" applyProtection="1">
      <alignment horizontal="left" vertical="top" wrapText="1"/>
      <protection locked="0"/>
    </xf>
    <xf numFmtId="0" fontId="17" fillId="0" borderId="1" xfId="12" applyFont="1" applyBorder="1" applyAlignment="1">
      <alignment horizontal="left" vertical="top" wrapText="1"/>
    </xf>
    <xf numFmtId="0" fontId="17" fillId="0" borderId="1" xfId="12" applyFont="1" applyBorder="1" applyAlignment="1">
      <alignment horizontal="center" wrapText="1"/>
    </xf>
    <xf numFmtId="49" fontId="17" fillId="0" borderId="1" xfId="12" applyNumberFormat="1" applyFont="1" applyBorder="1" applyAlignment="1">
      <alignment horizontal="left" vertical="top" wrapText="1"/>
    </xf>
    <xf numFmtId="174" fontId="6" fillId="0" borderId="1" xfId="1" applyNumberFormat="1" applyFont="1" applyBorder="1" applyAlignment="1">
      <alignment horizontal="center" vertical="center" wrapText="1"/>
    </xf>
    <xf numFmtId="49" fontId="6" fillId="0" borderId="1" xfId="17" applyNumberFormat="1" applyBorder="1" applyAlignment="1">
      <alignment horizontal="right" wrapText="1"/>
    </xf>
    <xf numFmtId="49" fontId="6" fillId="0" borderId="1" xfId="17" applyNumberFormat="1" applyBorder="1" applyAlignment="1">
      <alignment horizontal="right" vertical="top" wrapText="1"/>
    </xf>
    <xf numFmtId="0" fontId="6" fillId="0" borderId="17" xfId="17" applyBorder="1" applyAlignment="1">
      <alignment horizontal="left" vertical="top" wrapText="1"/>
    </xf>
    <xf numFmtId="0" fontId="17" fillId="0" borderId="17" xfId="12" applyFont="1" applyBorder="1" applyAlignment="1">
      <alignment horizontal="left" vertical="top" wrapText="1"/>
    </xf>
    <xf numFmtId="179" fontId="17" fillId="0" borderId="1" xfId="2" applyNumberFormat="1" applyFont="1" applyFill="1" applyBorder="1" applyAlignment="1" applyProtection="1">
      <alignment horizontal="center"/>
    </xf>
    <xf numFmtId="0" fontId="17" fillId="0" borderId="1" xfId="12" applyFont="1" applyBorder="1" applyAlignment="1">
      <alignment wrapText="1"/>
    </xf>
    <xf numFmtId="0" fontId="6" fillId="0" borderId="1" xfId="17" applyBorder="1" applyAlignment="1">
      <alignment horizontal="right" vertical="center" wrapText="1"/>
    </xf>
    <xf numFmtId="0" fontId="18" fillId="0" borderId="7" xfId="0" applyFont="1" applyFill="1" applyBorder="1" applyAlignment="1">
      <alignment horizontal="center" vertical="center"/>
    </xf>
    <xf numFmtId="0" fontId="18" fillId="0" borderId="1" xfId="0" applyFont="1" applyBorder="1" applyAlignment="1">
      <alignment vertical="top" wrapText="1"/>
    </xf>
    <xf numFmtId="0" fontId="17" fillId="0" borderId="1" xfId="0" applyFont="1" applyBorder="1" applyAlignment="1">
      <alignment horizontal="center" vertical="top"/>
    </xf>
    <xf numFmtId="0" fontId="6" fillId="0" borderId="0" xfId="17" applyFont="1" applyFill="1" applyAlignment="1"/>
    <xf numFmtId="49" fontId="6" fillId="0" borderId="1" xfId="17" applyNumberFormat="1" applyFill="1" applyBorder="1" applyAlignment="1">
      <alignment horizontal="right" vertical="center" wrapText="1"/>
    </xf>
    <xf numFmtId="0" fontId="6" fillId="0" borderId="1" xfId="17" applyFill="1" applyBorder="1" applyAlignment="1">
      <alignment horizontal="left" vertical="center" wrapText="1"/>
    </xf>
    <xf numFmtId="0" fontId="6" fillId="0" borderId="1" xfId="17" applyFill="1" applyBorder="1" applyAlignment="1">
      <alignment horizontal="center" vertical="center" wrapText="1"/>
    </xf>
    <xf numFmtId="3" fontId="6" fillId="0" borderId="1" xfId="1" applyNumberFormat="1" applyFont="1" applyFill="1" applyBorder="1" applyAlignment="1">
      <alignment horizontal="center" wrapText="1"/>
    </xf>
    <xf numFmtId="168" fontId="6" fillId="0" borderId="0" xfId="17" applyNumberFormat="1" applyAlignment="1">
      <alignment horizontal="right" vertical="center"/>
    </xf>
    <xf numFmtId="49" fontId="6" fillId="0" borderId="15" xfId="17" applyNumberFormat="1" applyBorder="1" applyAlignment="1">
      <alignment horizontal="right" vertical="center"/>
    </xf>
    <xf numFmtId="49" fontId="6" fillId="0" borderId="1" xfId="17" applyNumberFormat="1" applyBorder="1" applyAlignment="1">
      <alignment horizontal="right" vertical="center"/>
    </xf>
    <xf numFmtId="0" fontId="6" fillId="0" borderId="1" xfId="17" applyBorder="1" applyAlignment="1">
      <alignment horizontal="right"/>
    </xf>
    <xf numFmtId="0" fontId="6" fillId="0" borderId="0" xfId="17" applyAlignment="1">
      <alignment wrapText="1"/>
    </xf>
    <xf numFmtId="49" fontId="6" fillId="0" borderId="0" xfId="17" applyNumberFormat="1" applyAlignment="1">
      <alignment horizontal="left" vertical="center" wrapText="1"/>
    </xf>
    <xf numFmtId="167" fontId="6" fillId="0" borderId="0" xfId="17" applyNumberFormat="1" applyAlignment="1">
      <alignment horizontal="right" vertical="center" wrapText="1"/>
    </xf>
    <xf numFmtId="0" fontId="6" fillId="0" borderId="4" xfId="17" applyBorder="1" applyAlignment="1">
      <alignment vertical="center" wrapText="1"/>
    </xf>
    <xf numFmtId="0" fontId="6" fillId="0" borderId="4" xfId="17" applyBorder="1" applyAlignment="1">
      <alignment horizontal="right" vertical="center" wrapText="1"/>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0" fontId="7" fillId="0" borderId="0" xfId="17" applyFont="1" applyAlignment="1">
      <alignment horizontal="left" vertical="center" wrapText="1"/>
    </xf>
    <xf numFmtId="0" fontId="7" fillId="0" borderId="0" xfId="17" applyFont="1" applyAlignment="1">
      <alignment horizontal="center" vertical="center" wrapText="1"/>
    </xf>
    <xf numFmtId="0" fontId="6" fillId="0" borderId="0" xfId="17" applyAlignment="1">
      <alignment horizontal="center" vertical="center" wrapText="1"/>
    </xf>
    <xf numFmtId="0" fontId="7" fillId="0" borderId="0" xfId="17" applyFont="1" applyAlignment="1">
      <alignment horizontal="right" vertical="center" wrapText="1"/>
    </xf>
    <xf numFmtId="0" fontId="7" fillId="0" borderId="0" xfId="17" applyFont="1" applyBorder="1" applyAlignment="1">
      <alignment horizontal="left" vertical="center"/>
    </xf>
    <xf numFmtId="172" fontId="6" fillId="0" borderId="0" xfId="17" applyNumberFormat="1" applyAlignment="1">
      <alignment horizontal="right" vertical="center"/>
    </xf>
    <xf numFmtId="0" fontId="6" fillId="0" borderId="17" xfId="17" applyBorder="1" applyAlignment="1">
      <alignment horizontal="left" vertical="center" wrapText="1"/>
    </xf>
    <xf numFmtId="0" fontId="6" fillId="0" borderId="17" xfId="17" applyBorder="1" applyAlignment="1">
      <alignment horizontal="left" vertical="center"/>
    </xf>
    <xf numFmtId="0" fontId="6" fillId="0" borderId="1" xfId="17" applyBorder="1" applyAlignment="1">
      <alignment horizontal="center"/>
    </xf>
    <xf numFmtId="0" fontId="6" fillId="0" borderId="0" xfId="17"/>
    <xf numFmtId="49" fontId="6" fillId="0" borderId="1" xfId="17" applyNumberFormat="1" applyBorder="1" applyAlignment="1">
      <alignment horizontal="center" vertical="center"/>
    </xf>
    <xf numFmtId="168" fontId="6" fillId="0" borderId="1" xfId="17" applyNumberFormat="1" applyBorder="1" applyAlignment="1">
      <alignment horizontal="center" vertical="center" wrapText="1"/>
    </xf>
    <xf numFmtId="174" fontId="6" fillId="0" borderId="1" xfId="1" applyNumberFormat="1" applyFont="1" applyBorder="1" applyAlignment="1">
      <alignment horizontal="center" wrapText="1"/>
    </xf>
    <xf numFmtId="0" fontId="6" fillId="0" borderId="0" xfId="17" applyAlignment="1">
      <alignment horizontal="right"/>
    </xf>
    <xf numFmtId="0" fontId="6" fillId="0" borderId="28" xfId="17" applyBorder="1" applyAlignment="1">
      <alignment horizontal="center" vertical="center" wrapText="1"/>
    </xf>
    <xf numFmtId="0" fontId="6" fillId="0" borderId="46" xfId="17" applyBorder="1" applyAlignment="1">
      <alignment vertical="center" wrapText="1"/>
    </xf>
    <xf numFmtId="0" fontId="6" fillId="0" borderId="36" xfId="17" applyBorder="1" applyAlignment="1">
      <alignment horizontal="center" vertical="center" wrapText="1"/>
    </xf>
    <xf numFmtId="0" fontId="6" fillId="0" borderId="11" xfId="17" applyBorder="1" applyAlignment="1">
      <alignment vertical="center" wrapText="1"/>
    </xf>
    <xf numFmtId="173" fontId="6" fillId="2" borderId="11" xfId="0" applyNumberFormat="1" applyFont="1" applyFill="1" applyBorder="1" applyAlignment="1">
      <alignment horizontal="center"/>
    </xf>
    <xf numFmtId="3" fontId="6" fillId="6" borderId="1" xfId="1" applyNumberFormat="1" applyFont="1" applyFill="1" applyBorder="1" applyAlignment="1">
      <alignment horizontal="center" wrapText="1"/>
    </xf>
    <xf numFmtId="38" fontId="17" fillId="6" borderId="1" xfId="0" applyNumberFormat="1" applyFont="1" applyFill="1" applyBorder="1" applyAlignment="1" applyProtection="1">
      <alignment horizontal="center" wrapText="1"/>
      <protection locked="0"/>
    </xf>
    <xf numFmtId="3" fontId="6" fillId="6" borderId="1" xfId="1" applyNumberFormat="1" applyFont="1" applyFill="1" applyBorder="1" applyAlignment="1">
      <alignment horizontal="center" vertical="center" wrapText="1"/>
    </xf>
    <xf numFmtId="0" fontId="6" fillId="6" borderId="1" xfId="17" applyFont="1" applyFill="1" applyBorder="1" applyAlignment="1">
      <alignment horizontal="center" vertical="center" wrapText="1"/>
    </xf>
    <xf numFmtId="0" fontId="7" fillId="0" borderId="0" xfId="17" applyFont="1" applyAlignment="1">
      <alignment horizontal="right" vertical="center"/>
    </xf>
    <xf numFmtId="0" fontId="7" fillId="0" borderId="0" xfId="17" applyFont="1" applyAlignment="1">
      <alignment horizontal="left" vertical="top"/>
    </xf>
    <xf numFmtId="0" fontId="7" fillId="0" borderId="0" xfId="17" applyFont="1" applyAlignment="1">
      <alignment horizontal="center" vertical="center" wrapText="1"/>
    </xf>
    <xf numFmtId="174" fontId="6" fillId="0" borderId="1" xfId="1" applyNumberFormat="1" applyFont="1" applyFill="1" applyBorder="1" applyAlignment="1">
      <alignment horizontal="center" wrapText="1"/>
    </xf>
    <xf numFmtId="4" fontId="6" fillId="0" borderId="1" xfId="1" applyNumberFormat="1" applyFont="1" applyFill="1" applyBorder="1" applyAlignment="1">
      <alignment horizontal="center" vertical="center" wrapText="1"/>
    </xf>
    <xf numFmtId="49" fontId="6" fillId="0" borderId="1" xfId="17" applyNumberFormat="1" applyBorder="1" applyAlignment="1">
      <alignment vertical="center" wrapText="1"/>
    </xf>
    <xf numFmtId="0" fontId="6" fillId="0" borderId="2" xfId="17" applyBorder="1" applyAlignment="1">
      <alignment horizontal="left" vertical="center" wrapText="1"/>
    </xf>
    <xf numFmtId="172" fontId="6" fillId="0" borderId="0" xfId="17" applyNumberFormat="1" applyAlignment="1">
      <alignment vertical="center" wrapText="1"/>
    </xf>
    <xf numFmtId="0" fontId="7" fillId="0" borderId="1" xfId="17" applyFont="1" applyFill="1" applyBorder="1" applyAlignment="1">
      <alignment horizontal="left" vertical="center" wrapText="1"/>
    </xf>
    <xf numFmtId="175" fontId="17" fillId="0" borderId="0" xfId="0" applyNumberFormat="1" applyFont="1" applyBorder="1" applyAlignment="1">
      <alignment vertical="center"/>
    </xf>
    <xf numFmtId="0" fontId="17" fillId="0" borderId="0" xfId="0" applyFont="1" applyBorder="1" applyAlignment="1">
      <alignment vertical="center"/>
    </xf>
    <xf numFmtId="175" fontId="18" fillId="0" borderId="0" xfId="0" applyNumberFormat="1" applyFont="1" applyBorder="1" applyAlignment="1">
      <alignment horizontal="center" vertical="center" wrapText="1"/>
    </xf>
    <xf numFmtId="0" fontId="7" fillId="0" borderId="0" xfId="17" applyFont="1" applyBorder="1" applyAlignment="1">
      <alignment horizontal="center" vertical="center" wrapText="1"/>
    </xf>
    <xf numFmtId="0" fontId="6" fillId="0" borderId="0" xfId="17" applyFont="1" applyBorder="1" applyAlignment="1">
      <alignment wrapText="1"/>
    </xf>
    <xf numFmtId="0" fontId="6" fillId="0" borderId="0" xfId="17" applyFont="1" applyBorder="1" applyAlignment="1">
      <alignment vertical="center" wrapText="1"/>
    </xf>
    <xf numFmtId="167" fontId="6" fillId="0" borderId="0" xfId="1" applyFont="1" applyBorder="1" applyAlignment="1">
      <alignment vertical="center" wrapText="1"/>
    </xf>
    <xf numFmtId="169" fontId="6" fillId="0" borderId="0" xfId="7" applyNumberFormat="1" applyFont="1" applyBorder="1" applyAlignment="1">
      <alignment vertical="center" wrapText="1"/>
    </xf>
    <xf numFmtId="0" fontId="6" fillId="0" borderId="0" xfId="17" applyFont="1" applyFill="1" applyBorder="1" applyAlignment="1">
      <alignment vertical="center"/>
    </xf>
    <xf numFmtId="167" fontId="6" fillId="0" borderId="0" xfId="1" applyFont="1" applyFill="1" applyBorder="1" applyAlignment="1">
      <alignment vertical="center" wrapText="1"/>
    </xf>
    <xf numFmtId="169" fontId="6" fillId="0" borderId="0" xfId="17" applyNumberFormat="1" applyFont="1" applyBorder="1" applyAlignment="1">
      <alignment wrapText="1"/>
    </xf>
    <xf numFmtId="49" fontId="7" fillId="0" borderId="0" xfId="17" applyNumberFormat="1" applyFont="1" applyBorder="1" applyAlignment="1">
      <alignment vertical="center"/>
    </xf>
    <xf numFmtId="0" fontId="7" fillId="0" borderId="0" xfId="17" applyFont="1" applyBorder="1" applyAlignment="1">
      <alignment horizontal="center" vertical="center"/>
    </xf>
    <xf numFmtId="169" fontId="6" fillId="0" borderId="0" xfId="17" applyNumberFormat="1" applyFont="1" applyBorder="1" applyAlignment="1">
      <alignment vertical="center" wrapText="1"/>
    </xf>
    <xf numFmtId="0" fontId="7" fillId="0" borderId="0" xfId="17" applyFont="1" applyBorder="1" applyAlignment="1">
      <alignment vertical="center"/>
    </xf>
    <xf numFmtId="167" fontId="6" fillId="0" borderId="0" xfId="1" applyFont="1" applyBorder="1" applyAlignment="1">
      <alignment horizontal="center" vertical="center" wrapText="1"/>
    </xf>
    <xf numFmtId="175" fontId="17" fillId="5" borderId="0" xfId="3" applyNumberFormat="1" applyFont="1" applyFill="1" applyBorder="1" applyAlignment="1">
      <alignment wrapText="1"/>
    </xf>
    <xf numFmtId="3" fontId="6" fillId="0" borderId="0" xfId="17" applyNumberFormat="1" applyFont="1" applyBorder="1" applyAlignment="1">
      <alignment vertical="center"/>
    </xf>
    <xf numFmtId="175" fontId="17" fillId="0" borderId="0" xfId="0" applyNumberFormat="1" applyFont="1" applyBorder="1" applyAlignment="1"/>
    <xf numFmtId="0" fontId="6" fillId="0" borderId="0" xfId="17" applyFont="1" applyBorder="1"/>
    <xf numFmtId="0" fontId="7" fillId="0" borderId="0" xfId="17" applyFont="1" applyBorder="1" applyAlignment="1">
      <alignment horizontal="center" wrapText="1"/>
    </xf>
    <xf numFmtId="167" fontId="6" fillId="0" borderId="0" xfId="1" applyFont="1" applyBorder="1" applyAlignment="1">
      <alignment horizontal="center" wrapText="1"/>
    </xf>
    <xf numFmtId="175" fontId="17" fillId="5" borderId="0" xfId="0" applyNumberFormat="1" applyFont="1" applyFill="1" applyBorder="1"/>
    <xf numFmtId="0" fontId="7" fillId="0" borderId="0" xfId="17" applyFont="1" applyBorder="1" applyAlignment="1"/>
    <xf numFmtId="0" fontId="6" fillId="0" borderId="0" xfId="17" applyBorder="1" applyAlignment="1">
      <alignment vertical="center"/>
    </xf>
    <xf numFmtId="0" fontId="6" fillId="0" borderId="0" xfId="17" applyBorder="1" applyAlignment="1">
      <alignment wrapText="1"/>
    </xf>
    <xf numFmtId="169" fontId="6" fillId="0" borderId="0" xfId="1" applyNumberFormat="1" applyFont="1" applyBorder="1" applyAlignment="1">
      <alignment vertical="center" wrapText="1"/>
    </xf>
    <xf numFmtId="175" fontId="17" fillId="0" borderId="0" xfId="17" applyNumberFormat="1" applyFont="1" applyBorder="1" applyAlignment="1">
      <alignment vertical="center"/>
    </xf>
    <xf numFmtId="0" fontId="6" fillId="0" borderId="0" xfId="17" applyBorder="1"/>
    <xf numFmtId="0" fontId="6" fillId="0" borderId="0" xfId="17" applyBorder="1" applyAlignment="1">
      <alignment vertical="center" wrapText="1"/>
    </xf>
    <xf numFmtId="0" fontId="7" fillId="0" borderId="0" xfId="17" applyFont="1" applyBorder="1"/>
    <xf numFmtId="175" fontId="17" fillId="0" borderId="0" xfId="0" applyNumberFormat="1" applyFont="1" applyBorder="1"/>
    <xf numFmtId="0" fontId="6" fillId="0" borderId="0" xfId="17" applyFont="1" applyFill="1" applyBorder="1" applyAlignment="1">
      <alignment vertical="center" wrapText="1"/>
    </xf>
    <xf numFmtId="0" fontId="6" fillId="0" borderId="0" xfId="17" applyFont="1" applyFill="1" applyBorder="1" applyAlignment="1"/>
    <xf numFmtId="43" fontId="6" fillId="0" borderId="0" xfId="17" applyNumberFormat="1" applyFont="1" applyBorder="1" applyAlignment="1">
      <alignment vertical="center" wrapText="1"/>
    </xf>
    <xf numFmtId="0" fontId="6" fillId="0" borderId="1" xfId="17" applyFont="1" applyBorder="1" applyAlignment="1" applyProtection="1">
      <alignment wrapText="1"/>
      <protection locked="0"/>
    </xf>
    <xf numFmtId="168" fontId="6" fillId="0" borderId="1" xfId="3" applyNumberFormat="1" applyFont="1" applyBorder="1" applyAlignment="1" applyProtection="1">
      <alignment horizontal="right" vertical="center" wrapText="1"/>
      <protection locked="0"/>
    </xf>
    <xf numFmtId="0" fontId="6" fillId="0" borderId="1" xfId="17" applyBorder="1" applyAlignment="1" applyProtection="1">
      <alignment wrapText="1"/>
      <protection locked="0"/>
    </xf>
    <xf numFmtId="2" fontId="6" fillId="0" borderId="0" xfId="17" applyNumberFormat="1" applyAlignment="1" applyProtection="1">
      <alignment horizontal="right" vertical="center"/>
      <protection locked="0"/>
    </xf>
    <xf numFmtId="168" fontId="7" fillId="0" borderId="1" xfId="1" applyNumberFormat="1" applyFont="1" applyBorder="1" applyAlignment="1" applyProtection="1">
      <alignment horizontal="right" vertical="center" wrapText="1"/>
      <protection locked="0"/>
    </xf>
    <xf numFmtId="49" fontId="7" fillId="0" borderId="13" xfId="17" applyNumberFormat="1" applyFont="1" applyBorder="1" applyAlignment="1" applyProtection="1">
      <alignment vertical="center"/>
      <protection locked="0"/>
    </xf>
    <xf numFmtId="168" fontId="6" fillId="0" borderId="11" xfId="3" applyNumberFormat="1" applyFont="1" applyBorder="1" applyAlignment="1" applyProtection="1">
      <alignment horizontal="right" vertical="center" wrapText="1"/>
      <protection locked="0"/>
    </xf>
    <xf numFmtId="0" fontId="6" fillId="0" borderId="1" xfId="17" applyFont="1" applyFill="1" applyBorder="1" applyAlignment="1" applyProtection="1">
      <alignment wrapText="1"/>
      <protection locked="0"/>
    </xf>
    <xf numFmtId="168" fontId="6" fillId="0" borderId="1" xfId="3" applyNumberFormat="1" applyFont="1" applyFill="1" applyBorder="1" applyAlignment="1" applyProtection="1">
      <alignment horizontal="right" vertical="center" wrapText="1"/>
      <protection locked="0"/>
    </xf>
    <xf numFmtId="0" fontId="6" fillId="0" borderId="1" xfId="17" applyFont="1" applyBorder="1" applyAlignment="1" applyProtection="1">
      <alignment vertical="center" wrapText="1"/>
      <protection locked="0"/>
    </xf>
    <xf numFmtId="177" fontId="17" fillId="0" borderId="11" xfId="17" applyNumberFormat="1" applyFont="1" applyBorder="1" applyAlignment="1" applyProtection="1">
      <alignment horizontal="center" vertical="center" wrapText="1"/>
      <protection locked="0"/>
    </xf>
    <xf numFmtId="168" fontId="6" fillId="0" borderId="37" xfId="3" applyNumberFormat="1" applyFont="1" applyBorder="1" applyAlignment="1" applyProtection="1">
      <alignment horizontal="right" vertical="center" wrapText="1"/>
      <protection locked="0"/>
    </xf>
    <xf numFmtId="168" fontId="6" fillId="0" borderId="41" xfId="3" applyNumberFormat="1" applyFont="1" applyBorder="1" applyAlignment="1" applyProtection="1">
      <alignment horizontal="right" vertical="center" wrapText="1"/>
      <protection locked="0"/>
    </xf>
    <xf numFmtId="177" fontId="17" fillId="0" borderId="45" xfId="17" applyNumberFormat="1" applyFont="1" applyBorder="1" applyAlignment="1" applyProtection="1">
      <alignment horizontal="left" vertical="center" wrapText="1"/>
      <protection locked="0"/>
    </xf>
    <xf numFmtId="0" fontId="18" fillId="0" borderId="43" xfId="17" applyFont="1" applyBorder="1" applyAlignment="1" applyProtection="1">
      <alignment vertical="center"/>
      <protection locked="0"/>
    </xf>
    <xf numFmtId="168" fontId="6" fillId="0" borderId="30" xfId="3" applyNumberFormat="1" applyFont="1" applyBorder="1" applyAlignment="1" applyProtection="1">
      <alignment horizontal="right" vertical="center" wrapText="1"/>
      <protection locked="0"/>
    </xf>
    <xf numFmtId="177" fontId="17" fillId="0" borderId="5" xfId="17" applyNumberFormat="1" applyFont="1" applyBorder="1" applyAlignment="1" applyProtection="1">
      <alignment horizontal="center" vertical="center" wrapText="1"/>
      <protection locked="0"/>
    </xf>
    <xf numFmtId="0" fontId="17" fillId="0" borderId="13" xfId="17" applyFont="1" applyBorder="1" applyAlignment="1" applyProtection="1">
      <alignment horizontal="left" vertical="center" wrapText="1"/>
      <protection locked="0"/>
    </xf>
    <xf numFmtId="0" fontId="18" fillId="0" borderId="42" xfId="17" applyFont="1" applyBorder="1" applyAlignment="1" applyProtection="1">
      <alignment vertical="center"/>
      <protection locked="0"/>
    </xf>
    <xf numFmtId="167" fontId="6" fillId="0" borderId="1" xfId="1" applyFont="1" applyBorder="1" applyAlignment="1" applyProtection="1">
      <alignment vertical="center" wrapText="1"/>
      <protection locked="0"/>
    </xf>
    <xf numFmtId="168" fontId="6" fillId="0" borderId="1" xfId="3" applyNumberFormat="1" applyFont="1" applyBorder="1" applyAlignment="1" applyProtection="1">
      <alignment horizontal="right" wrapText="1"/>
      <protection locked="0"/>
    </xf>
    <xf numFmtId="168" fontId="7" fillId="0" borderId="11" xfId="1" applyNumberFormat="1" applyFont="1" applyBorder="1" applyAlignment="1" applyProtection="1">
      <alignment horizontal="right" vertical="center" wrapText="1"/>
      <protection locked="0"/>
    </xf>
    <xf numFmtId="0" fontId="17" fillId="0" borderId="6" xfId="17" applyFont="1" applyBorder="1" applyAlignment="1" applyProtection="1">
      <alignment vertical="center"/>
      <protection locked="0"/>
    </xf>
    <xf numFmtId="0" fontId="17" fillId="0" borderId="0" xfId="17" applyFont="1" applyBorder="1" applyAlignment="1" applyProtection="1">
      <alignment vertical="center"/>
      <protection locked="0"/>
    </xf>
    <xf numFmtId="0" fontId="0" fillId="0" borderId="0" xfId="0" applyAlignment="1">
      <alignment horizontal="center"/>
    </xf>
    <xf numFmtId="0" fontId="7" fillId="0" borderId="0" xfId="17" applyFont="1" applyBorder="1" applyAlignment="1">
      <alignment horizontal="right" vertical="top"/>
    </xf>
    <xf numFmtId="0" fontId="7" fillId="0" borderId="4" xfId="17" applyFont="1" applyBorder="1" applyAlignment="1">
      <alignment horizontal="right" vertical="top"/>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2" xfId="17" applyFont="1" applyBorder="1" applyAlignment="1">
      <alignment horizontal="left" vertical="center" wrapText="1"/>
    </xf>
    <xf numFmtId="0" fontId="7" fillId="0" borderId="0" xfId="17" applyFont="1" applyBorder="1" applyAlignment="1">
      <alignment horizontal="left" vertical="center" wrapText="1"/>
    </xf>
    <xf numFmtId="0" fontId="7" fillId="0" borderId="5" xfId="17" applyFont="1" applyBorder="1" applyAlignment="1">
      <alignment horizontal="left" vertical="center" wrapText="1"/>
    </xf>
    <xf numFmtId="0" fontId="7" fillId="0" borderId="4" xfId="17" applyFont="1" applyBorder="1" applyAlignment="1">
      <alignment horizontal="left" vertical="center" wrapText="1"/>
    </xf>
    <xf numFmtId="0" fontId="7" fillId="0" borderId="7" xfId="17" applyFont="1" applyBorder="1" applyAlignment="1">
      <alignment horizontal="right" vertical="top" wrapText="1"/>
    </xf>
    <xf numFmtId="0" fontId="7" fillId="0" borderId="17" xfId="17" applyFont="1" applyBorder="1" applyAlignment="1">
      <alignment horizontal="right" vertical="top" wrapText="1"/>
    </xf>
    <xf numFmtId="0" fontId="7" fillId="0" borderId="16" xfId="17" applyFont="1" applyBorder="1" applyAlignment="1">
      <alignment horizontal="right" vertical="top" wrapText="1"/>
    </xf>
    <xf numFmtId="0" fontId="7" fillId="0" borderId="8" xfId="17" applyFont="1" applyBorder="1" applyAlignment="1">
      <alignment horizontal="left" vertical="center"/>
    </xf>
    <xf numFmtId="0" fontId="7" fillId="0" borderId="6" xfId="17" applyFont="1" applyBorder="1" applyAlignment="1">
      <alignment horizontal="left" vertical="center"/>
    </xf>
    <xf numFmtId="0" fontId="7" fillId="0" borderId="0" xfId="17" applyFont="1" applyBorder="1" applyAlignment="1">
      <alignment horizontal="right" vertical="center"/>
    </xf>
    <xf numFmtId="0" fontId="7" fillId="0" borderId="7" xfId="17" applyFont="1" applyBorder="1" applyAlignment="1">
      <alignment horizontal="right" vertical="top"/>
    </xf>
    <xf numFmtId="0" fontId="7" fillId="0" borderId="17" xfId="17" applyFont="1" applyBorder="1" applyAlignment="1">
      <alignment horizontal="right" vertical="top"/>
    </xf>
    <xf numFmtId="0" fontId="7" fillId="0" borderId="16" xfId="17" applyFont="1" applyBorder="1" applyAlignment="1">
      <alignment horizontal="right" vertical="top"/>
    </xf>
    <xf numFmtId="0" fontId="7" fillId="0" borderId="0" xfId="17" applyFont="1" applyAlignment="1">
      <alignment horizontal="right" vertical="center"/>
    </xf>
    <xf numFmtId="0" fontId="7" fillId="0" borderId="0" xfId="17" applyFont="1" applyAlignment="1">
      <alignment horizontal="left" vertical="center" wrapText="1"/>
    </xf>
    <xf numFmtId="0" fontId="7" fillId="0" borderId="7" xfId="17" applyFont="1" applyBorder="1" applyAlignment="1">
      <alignment horizontal="center" vertical="center" wrapText="1"/>
    </xf>
    <xf numFmtId="0" fontId="7" fillId="0" borderId="17" xfId="17" applyFont="1" applyBorder="1" applyAlignment="1">
      <alignment horizontal="center" vertical="center" wrapText="1"/>
    </xf>
    <xf numFmtId="0" fontId="7" fillId="0" borderId="16" xfId="17" applyFont="1" applyBorder="1" applyAlignment="1">
      <alignment horizontal="center" vertical="center" wrapText="1"/>
    </xf>
    <xf numFmtId="0" fontId="7" fillId="0" borderId="0" xfId="17" applyFont="1" applyAlignment="1">
      <alignment horizontal="right" vertical="center" wrapText="1"/>
    </xf>
    <xf numFmtId="0" fontId="7" fillId="0" borderId="0" xfId="17" applyFont="1" applyAlignment="1">
      <alignment horizontal="left" vertical="top" wrapText="1"/>
    </xf>
    <xf numFmtId="0" fontId="7" fillId="0" borderId="8" xfId="17" applyFont="1" applyBorder="1" applyAlignment="1">
      <alignment horizontal="left" vertical="center" wrapText="1"/>
    </xf>
    <xf numFmtId="0" fontId="7" fillId="0" borderId="6" xfId="17" applyFont="1" applyBorder="1" applyAlignment="1">
      <alignment horizontal="left" vertical="center" wrapText="1"/>
    </xf>
    <xf numFmtId="0" fontId="7" fillId="0" borderId="7" xfId="17" applyFont="1" applyBorder="1" applyAlignment="1">
      <alignment horizontal="right" vertical="center" wrapText="1"/>
    </xf>
    <xf numFmtId="0" fontId="7" fillId="0" borderId="17" xfId="17" applyFont="1" applyBorder="1" applyAlignment="1">
      <alignment horizontal="right" vertical="center" wrapText="1"/>
    </xf>
    <xf numFmtId="0" fontId="7" fillId="0" borderId="16" xfId="17" applyFont="1" applyBorder="1" applyAlignment="1">
      <alignment horizontal="right" vertical="center" wrapText="1"/>
    </xf>
    <xf numFmtId="0" fontId="7" fillId="0" borderId="0" xfId="17" applyFont="1" applyAlignment="1">
      <alignment horizontal="left" vertical="top"/>
    </xf>
    <xf numFmtId="0" fontId="7" fillId="0" borderId="0" xfId="17" applyFont="1" applyAlignment="1">
      <alignment horizontal="right" vertical="top"/>
    </xf>
    <xf numFmtId="0" fontId="6" fillId="0" borderId="4" xfId="17" applyBorder="1" applyAlignment="1">
      <alignment horizontal="center" vertical="center"/>
    </xf>
    <xf numFmtId="49" fontId="7" fillId="0" borderId="0" xfId="17" applyNumberFormat="1" applyFont="1" applyAlignment="1">
      <alignment horizontal="center" vertical="center" wrapText="1"/>
    </xf>
    <xf numFmtId="0" fontId="7" fillId="0" borderId="0" xfId="17" applyFont="1" applyAlignment="1">
      <alignment horizontal="center" vertical="center" wrapText="1"/>
    </xf>
    <xf numFmtId="49" fontId="7" fillId="0" borderId="0" xfId="17" applyNumberFormat="1" applyFont="1" applyAlignment="1">
      <alignment horizontal="center" vertical="center"/>
    </xf>
    <xf numFmtId="49" fontId="7" fillId="0" borderId="33" xfId="17" applyNumberFormat="1" applyFont="1" applyBorder="1" applyAlignment="1">
      <alignment horizontal="left" vertical="center" wrapText="1"/>
    </xf>
    <xf numFmtId="0" fontId="7" fillId="0" borderId="12" xfId="17" applyFont="1" applyBorder="1" applyAlignment="1">
      <alignment horizontal="left" vertical="center"/>
    </xf>
    <xf numFmtId="0" fontId="7" fillId="0" borderId="13" xfId="17" applyFont="1" applyBorder="1" applyAlignment="1">
      <alignment horizontal="left" vertical="center"/>
    </xf>
    <xf numFmtId="0" fontId="7" fillId="0" borderId="18" xfId="17" applyFont="1" applyBorder="1" applyAlignment="1">
      <alignment horizontal="left" vertical="center"/>
    </xf>
    <xf numFmtId="0" fontId="7" fillId="0" borderId="7" xfId="17" applyFont="1" applyBorder="1" applyAlignment="1">
      <alignment horizontal="center" vertical="top"/>
    </xf>
    <xf numFmtId="0" fontId="7" fillId="0" borderId="17" xfId="17" applyFont="1" applyBorder="1" applyAlignment="1">
      <alignment horizontal="center" vertical="top"/>
    </xf>
    <xf numFmtId="0" fontId="7" fillId="0" borderId="16" xfId="17" applyFont="1" applyBorder="1" applyAlignment="1">
      <alignment horizontal="center" vertical="top"/>
    </xf>
    <xf numFmtId="0" fontId="18" fillId="0" borderId="0" xfId="17" applyFont="1" applyAlignment="1">
      <alignment horizontal="left" vertical="top" wrapText="1" indent="1"/>
    </xf>
    <xf numFmtId="0" fontId="18" fillId="0" borderId="0" xfId="17" applyFont="1" applyAlignment="1">
      <alignment horizontal="left" vertical="top" indent="1"/>
    </xf>
    <xf numFmtId="0" fontId="20" fillId="0" borderId="0" xfId="17" applyFont="1" applyAlignment="1">
      <alignment horizontal="center" vertical="center"/>
    </xf>
    <xf numFmtId="0" fontId="21" fillId="0" borderId="0" xfId="17" applyFont="1" applyAlignment="1">
      <alignment horizontal="center" vertical="top" wrapText="1"/>
    </xf>
    <xf numFmtId="3" fontId="6" fillId="0" borderId="1" xfId="1" applyNumberFormat="1" applyFont="1" applyFill="1" applyBorder="1" applyAlignment="1" applyProtection="1">
      <alignment horizontal="center" vertical="center" wrapText="1"/>
      <protection locked="0"/>
    </xf>
  </cellXfs>
  <cellStyles count="25">
    <cellStyle name="A_Amount" xfId="11" xr:uid="{00000000-0005-0000-0000-000000000000}"/>
    <cellStyle name="Comma" xfId="1" builtinId="3"/>
    <cellStyle name="Comma 13" xfId="21" xr:uid="{00000000-0005-0000-0000-000002000000}"/>
    <cellStyle name="Comma 2" xfId="14" xr:uid="{00000000-0005-0000-0000-000003000000}"/>
    <cellStyle name="Comma 2 2" xfId="16" xr:uid="{00000000-0005-0000-0000-000004000000}"/>
    <cellStyle name="Comma 2 2 2" xfId="18" xr:uid="{00000000-0005-0000-0000-000005000000}"/>
    <cellStyle name="Comma 3" xfId="15" xr:uid="{00000000-0005-0000-0000-000006000000}"/>
    <cellStyle name="Comma 3 2" xfId="19" xr:uid="{00000000-0005-0000-0000-000007000000}"/>
    <cellStyle name="Comma0" xfId="2" xr:uid="{00000000-0005-0000-0000-000008000000}"/>
    <cellStyle name="Currency" xfId="3" builtinId="4"/>
    <cellStyle name="Currency 2" xfId="4" xr:uid="{00000000-0005-0000-0000-00000A000000}"/>
    <cellStyle name="Currency 2 2" xfId="23" xr:uid="{61B89A52-1E64-4C06-97C7-490C83149D68}"/>
    <cellStyle name="Normal" xfId="0" builtinId="0"/>
    <cellStyle name="Normal 10" xfId="10" xr:uid="{00000000-0005-0000-0000-00000C000000}"/>
    <cellStyle name="Normal 13" xfId="17" xr:uid="{00000000-0005-0000-0000-00000D000000}"/>
    <cellStyle name="Normal 18" xfId="20" xr:uid="{00000000-0005-0000-0000-00000E000000}"/>
    <cellStyle name="Normal 2" xfId="5" xr:uid="{00000000-0005-0000-0000-00000F000000}"/>
    <cellStyle name="Normal 2 2" xfId="12" xr:uid="{00000000-0005-0000-0000-000010000000}"/>
    <cellStyle name="Normal 2 3" xfId="13" xr:uid="{00000000-0005-0000-0000-000011000000}"/>
    <cellStyle name="Normal 4" xfId="8" xr:uid="{00000000-0005-0000-0000-000012000000}"/>
    <cellStyle name="Normal 4 2" xfId="24" xr:uid="{4174541D-E1E9-47B9-8EB3-B92607C33DE2}"/>
    <cellStyle name="Normal 5" xfId="22" xr:uid="{00000000-0005-0000-0000-000013000000}"/>
    <cellStyle name="OPSKRIF" xfId="6" xr:uid="{00000000-0005-0000-0000-000015000000}"/>
    <cellStyle name="or" xfId="9" xr:uid="{00000000-0005-0000-0000-000016000000}"/>
    <cellStyle name="Percent" xfId="7" builtinId="5"/>
  </cellStyles>
  <dxfs count="69">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checked="Checked" fmlaLink="$C$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792480</xdr:colOff>
          <xdr:row>6</xdr:row>
          <xdr:rowOff>99060</xdr:rowOff>
        </xdr:from>
        <xdr:to>
          <xdr:col>2</xdr:col>
          <xdr:colOff>2125980</xdr:colOff>
          <xdr:row>8</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ZA" sz="800" b="0" i="0" u="none" strike="noStrike" baseline="0">
                  <a:solidFill>
                    <a:srgbClr val="000000"/>
                  </a:solidFill>
                  <a:latin typeface="Segoe UI"/>
                  <a:cs typeface="Segoe UI"/>
                </a:rPr>
                <a:t>Show Pricing in BoQ</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COS/Desktop/Stean%20Laptop/Data/HN-%20Projects/103RT%20-%20P577/00%20Contracts/ZNT%203417-13T%20Bridges%20&amp;%20Roadworks/f)%20Payment/P577-3417%20Payment%20Cert%2028%20rev3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COS/Desktop/ILIFA/DOT%20Projects/CAPEX%20PROJECTS/8-3/700%20Documentation%20and%20Procurement/Tender%20Document/Rev%2011/BOQ%20P8-3%20Seal%20Only%20Rev%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COS/Desktop/ILIFA/DOT%20Projects/Projects%20under%20Area%20Office%20Apointments/Maintenance%20Contracts/New%20Documents/Creighton%20Zone%20-%20ZNQ-4429/Rev%204/Creighton%20Zone%20%20-%20Rev%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1200"/>
      <sheetName val="1300"/>
      <sheetName val="1400"/>
      <sheetName val="3900z"/>
      <sheetName val="1500"/>
      <sheetName val="1700"/>
      <sheetName val="3100"/>
      <sheetName val="3300"/>
      <sheetName val="3400"/>
      <sheetName val="3500"/>
      <sheetName val="3600"/>
      <sheetName val="5900"/>
      <sheetName val="7300"/>
      <sheetName val="8100"/>
      <sheetName val="A"/>
      <sheetName val="Sch D"/>
      <sheetName val="D"/>
      <sheetName val="Sch F"/>
      <sheetName val="F"/>
      <sheetName val="Sch G"/>
      <sheetName val="G"/>
      <sheetName val="Summary"/>
      <sheetName val="Labour"/>
      <sheetName val="CPG"/>
      <sheetName val="1600"/>
      <sheetName val="2100"/>
      <sheetName val="2200"/>
      <sheetName val="2300"/>
      <sheetName val="3800"/>
      <sheetName val="4100"/>
      <sheetName val="4500"/>
      <sheetName val="5100"/>
      <sheetName val="5200"/>
      <sheetName val="5400"/>
      <sheetName val="5500"/>
      <sheetName val="5600"/>
      <sheetName val="5700"/>
      <sheetName val="5800"/>
      <sheetName val="B-STC 4189 - 6100"/>
      <sheetName val="B-STC 4189 - 6200"/>
      <sheetName val="B-STC 4189 - 6300"/>
      <sheetName val="B-STC 4189 - 6400"/>
      <sheetName val="B-STC 4189 - 6600"/>
      <sheetName val="B-STC 3389 - 6100 "/>
      <sheetName val="B-STC 3389 - 6200 "/>
      <sheetName val="B-STC 3389 - 6300"/>
      <sheetName val="B-STC 3389 - 6400"/>
      <sheetName val="B-STC 3389 - 6600"/>
      <sheetName val="B-STC 4191 - 6100"/>
      <sheetName val="B-STC 4191 - 6200"/>
      <sheetName val="B-STC 4191 - 6300"/>
      <sheetName val="B-STC 4191 - 6400 "/>
      <sheetName val="B-STC 4191 - 6600 "/>
      <sheetName val="Relegated"/>
      <sheetName val="BoQ"/>
      <sheetName val="Calculations"/>
      <sheetName val="Sheet1"/>
      <sheetName val="4200"/>
    </sheetNames>
    <sheetDataSet>
      <sheetData sheetId="0">
        <row r="19">
          <cell r="C19">
            <v>0.1</v>
          </cell>
        </row>
      </sheetData>
      <sheetData sheetId="1">
        <row r="6">
          <cell r="B6" t="str">
            <v>SCHEDULE A: ROADWORKS</v>
          </cell>
        </row>
      </sheetData>
      <sheetData sheetId="2">
        <row r="1">
          <cell r="M1">
            <v>11940000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B6" t="str">
            <v>SCHEDULE F: EXPANDED PUBLIC WORKS PROGRAMME</v>
          </cell>
        </row>
      </sheetData>
      <sheetData sheetId="19" refreshError="1"/>
      <sheetData sheetId="20">
        <row r="6">
          <cell r="B6" t="str">
            <v>SCHEDULE G: CONTRACT PARTICIPATION GOALS</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5"/>
      <sheetName val="C1.6 "/>
      <sheetName val="C1.7"/>
      <sheetName val="C3.1"/>
      <sheetName val="C3.2"/>
      <sheetName val="C3.3"/>
      <sheetName val="C4.1"/>
      <sheetName val="C5.1"/>
      <sheetName val="C5.3"/>
      <sheetName val="C6.1"/>
      <sheetName val="C8.5"/>
      <sheetName val="C8.8"/>
      <sheetName val="C9.1"/>
      <sheetName val="C11.5"/>
      <sheetName val="C11.9"/>
      <sheetName val="A1"/>
      <sheetName val="Chapter E"/>
      <sheetName val="E1"/>
      <sheetName val="Chapter F"/>
      <sheetName val="F1"/>
      <sheetName val="Summary1"/>
      <sheetName val="CPG"/>
      <sheetName val="C1.2 CPG"/>
      <sheetName val="C1.7 CPG"/>
      <sheetName val="C3.2 CPG"/>
      <sheetName val="C4.1 CPG"/>
      <sheetName val="C5.1 CPG"/>
      <sheetName val="C5.3 CPG "/>
      <sheetName val="C6.1 CPG"/>
      <sheetName val="C11.1"/>
      <sheetName val="C11.2"/>
      <sheetName val="C11.4"/>
      <sheetName val="C11.6"/>
      <sheetName val="C11.7"/>
      <sheetName val="C11.9 CPG"/>
      <sheetName val="C13.8"/>
      <sheetName val="C15.1"/>
      <sheetName val="RELEGATED"/>
      <sheetName val="C4.2"/>
      <sheetName val="C4.3"/>
      <sheetName val="C4.4"/>
      <sheetName val="C5.2"/>
      <sheetName val="C5.4"/>
      <sheetName val="C2.1"/>
      <sheetName val="C2.2"/>
      <sheetName val="C10.1"/>
      <sheetName val="C20.1"/>
      <sheetName val="B STC 4189 13.3"/>
      <sheetName val="B STC 4189 13.4"/>
      <sheetName val="B STC 4189 13.7"/>
      <sheetName val="B STC 4189 13.8"/>
      <sheetName val="B- STC 3389 13.1 "/>
      <sheetName val="B STC 3389 13.2"/>
      <sheetName val="B STC 3389 13.3 "/>
      <sheetName val="B STC 3389 13.4"/>
      <sheetName val="B STC 3389 13.7 "/>
      <sheetName val="B STC 3389 13.8"/>
      <sheetName val="B- STC 4191 13.1"/>
      <sheetName val="B STC 4191 13.2"/>
      <sheetName val="B STC 4191 13.3"/>
      <sheetName val="B STC 4191 13.4"/>
      <sheetName val="B STC 4191 13.7 "/>
      <sheetName val="B STC 4191 13.8"/>
    </sheetNames>
    <sheetDataSet>
      <sheetData sheetId="0"/>
      <sheetData sheetId="1"/>
      <sheetData sheetId="2"/>
      <sheetData sheetId="3"/>
      <sheetData sheetId="4">
        <row r="11">
          <cell r="C11" t="str">
            <v>CLEARING AND GRUBBING</v>
          </cell>
        </row>
      </sheetData>
      <sheetData sheetId="5"/>
      <sheetData sheetId="6">
        <row r="11">
          <cell r="B11" t="str">
            <v>C3.1</v>
          </cell>
          <cell r="C11" t="str">
            <v>DRAINS</v>
          </cell>
        </row>
      </sheetData>
      <sheetData sheetId="7"/>
      <sheetData sheetId="8"/>
      <sheetData sheetId="9"/>
      <sheetData sheetId="10"/>
      <sheetData sheetId="11"/>
      <sheetData sheetId="12"/>
      <sheetData sheetId="13"/>
      <sheetData sheetId="14"/>
      <sheetData sheetId="15"/>
      <sheetData sheetId="16">
        <row r="11">
          <cell r="B11" t="str">
            <v>C11.5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BB00-DE91-46BB-B28A-AC7AD9F40A9F}">
  <sheetPr codeName="Sheet1"/>
  <dimension ref="B2:N68"/>
  <sheetViews>
    <sheetView view="pageBreakPreview" zoomScale="60" zoomScaleNormal="100" workbookViewId="0">
      <selection activeCell="G45" sqref="G45"/>
    </sheetView>
  </sheetViews>
  <sheetFormatPr defaultRowHeight="13.2" x14ac:dyDescent="0.25"/>
  <cols>
    <col min="2" max="2" width="18.109375" bestFit="1" customWidth="1"/>
    <col min="3" max="4" width="43.88671875" customWidth="1"/>
    <col min="5" max="5" width="12.33203125" bestFit="1" customWidth="1"/>
  </cols>
  <sheetData>
    <row r="2" spans="2:8" ht="12" customHeight="1" x14ac:dyDescent="0.25">
      <c r="B2" s="92" t="s">
        <v>195</v>
      </c>
      <c r="C2" s="100" t="s">
        <v>9</v>
      </c>
    </row>
    <row r="3" spans="2:8" x14ac:dyDescent="0.25">
      <c r="B3" s="92" t="s">
        <v>196</v>
      </c>
      <c r="C3" s="101" t="s">
        <v>10</v>
      </c>
    </row>
    <row r="4" spans="2:8" x14ac:dyDescent="0.25">
      <c r="B4" s="98"/>
      <c r="C4" s="99"/>
      <c r="D4" s="98"/>
      <c r="E4" s="98"/>
      <c r="F4" s="98"/>
      <c r="G4" s="98"/>
      <c r="H4" s="414"/>
    </row>
    <row r="5" spans="2:8" x14ac:dyDescent="0.25">
      <c r="B5" s="99" t="s">
        <v>235</v>
      </c>
      <c r="C5" s="101" t="s">
        <v>520</v>
      </c>
      <c r="D5" s="99"/>
      <c r="E5" s="99"/>
      <c r="F5" s="99"/>
      <c r="G5" s="99"/>
      <c r="H5" s="414"/>
    </row>
    <row r="6" spans="2:8" ht="52.8" x14ac:dyDescent="0.25">
      <c r="B6" s="99" t="s">
        <v>236</v>
      </c>
      <c r="C6" s="102" t="s">
        <v>519</v>
      </c>
      <c r="D6" s="99"/>
      <c r="E6" s="99"/>
      <c r="F6" s="99"/>
      <c r="G6" s="99"/>
      <c r="H6" s="414"/>
    </row>
    <row r="7" spans="2:8" x14ac:dyDescent="0.25">
      <c r="B7" s="99"/>
      <c r="C7" s="99"/>
      <c r="D7" s="99"/>
      <c r="E7" s="99"/>
      <c r="F7" s="99"/>
      <c r="G7" s="99"/>
      <c r="H7" s="414"/>
    </row>
    <row r="8" spans="2:8" x14ac:dyDescent="0.25">
      <c r="C8" t="b">
        <v>1</v>
      </c>
    </row>
    <row r="10" spans="2:8" x14ac:dyDescent="0.25">
      <c r="B10" s="122" t="s">
        <v>293</v>
      </c>
    </row>
    <row r="11" spans="2:8" x14ac:dyDescent="0.25">
      <c r="B11" s="123" t="s">
        <v>294</v>
      </c>
      <c r="C11" s="124">
        <v>52</v>
      </c>
    </row>
    <row r="12" spans="2:8" ht="13.8" thickBot="1" x14ac:dyDescent="0.3"/>
    <row r="13" spans="2:8" ht="13.8" thickBot="1" x14ac:dyDescent="0.3">
      <c r="B13" s="125" t="s">
        <v>295</v>
      </c>
      <c r="C13" s="126">
        <v>24</v>
      </c>
      <c r="D13" s="127" t="s">
        <v>296</v>
      </c>
    </row>
    <row r="14" spans="2:8" ht="13.8" thickBot="1" x14ac:dyDescent="0.3">
      <c r="B14" s="128" t="s">
        <v>297</v>
      </c>
      <c r="C14" s="129" t="s">
        <v>298</v>
      </c>
      <c r="D14" s="129" t="s">
        <v>299</v>
      </c>
      <c r="E14" s="130" t="s">
        <v>300</v>
      </c>
    </row>
    <row r="15" spans="2:8" x14ac:dyDescent="0.25">
      <c r="B15" s="131"/>
      <c r="C15" s="132"/>
      <c r="D15" s="133"/>
      <c r="E15" s="134">
        <f>D15-C15</f>
        <v>0</v>
      </c>
    </row>
    <row r="16" spans="2:8" ht="13.8" thickBot="1" x14ac:dyDescent="0.3">
      <c r="B16" s="135"/>
      <c r="C16" s="136"/>
      <c r="D16" s="137"/>
      <c r="E16" s="138">
        <f>D16-C16</f>
        <v>0</v>
      </c>
    </row>
    <row r="17" spans="2:5" ht="13.8" thickBot="1" x14ac:dyDescent="0.3">
      <c r="B17" s="139" t="s">
        <v>301</v>
      </c>
      <c r="C17" s="140"/>
      <c r="D17" s="141"/>
      <c r="E17" s="142">
        <f>SUM(E15:E16)</f>
        <v>0</v>
      </c>
    </row>
    <row r="18" spans="2:5" ht="13.8" thickBot="1" x14ac:dyDescent="0.3">
      <c r="B18" s="143" t="s">
        <v>302</v>
      </c>
      <c r="C18" s="138"/>
      <c r="D18" s="141"/>
    </row>
    <row r="19" spans="2:5" ht="13.8" thickBot="1" x14ac:dyDescent="0.3">
      <c r="D19" s="141"/>
    </row>
    <row r="20" spans="2:5" ht="13.8" thickBot="1" x14ac:dyDescent="0.3">
      <c r="B20" s="128" t="s">
        <v>303</v>
      </c>
      <c r="C20" s="144"/>
      <c r="D20" s="92"/>
    </row>
    <row r="23" spans="2:5" x14ac:dyDescent="0.25">
      <c r="B23" s="122" t="s">
        <v>293</v>
      </c>
    </row>
    <row r="24" spans="2:5" x14ac:dyDescent="0.25">
      <c r="B24" s="228" t="s">
        <v>294</v>
      </c>
      <c r="C24" s="341">
        <v>52</v>
      </c>
    </row>
    <row r="25" spans="2:5" x14ac:dyDescent="0.25">
      <c r="B25" s="228" t="s">
        <v>261</v>
      </c>
      <c r="C25" s="124">
        <f>Page_A+2</f>
        <v>54</v>
      </c>
    </row>
    <row r="26" spans="2:5" x14ac:dyDescent="0.25">
      <c r="B26" s="228" t="s">
        <v>253</v>
      </c>
      <c r="C26" s="124">
        <f>Page_E+3</f>
        <v>57</v>
      </c>
    </row>
    <row r="27" spans="2:5" x14ac:dyDescent="0.25">
      <c r="B27" s="228" t="s">
        <v>332</v>
      </c>
      <c r="C27" s="124">
        <f>Page_F+1</f>
        <v>58</v>
      </c>
    </row>
    <row r="34" spans="2:14" x14ac:dyDescent="0.25">
      <c r="B34" s="92"/>
      <c r="C34" s="233"/>
    </row>
    <row r="35" spans="2:14" x14ac:dyDescent="0.25">
      <c r="B35" s="92"/>
      <c r="C35" s="234"/>
    </row>
    <row r="36" spans="2:14" x14ac:dyDescent="0.25">
      <c r="B36" s="92"/>
      <c r="C36" s="235"/>
    </row>
    <row r="37" spans="2:14" x14ac:dyDescent="0.25">
      <c r="B37" s="237"/>
      <c r="C37" s="238"/>
      <c r="D37" s="239"/>
      <c r="E37" s="239"/>
      <c r="F37" s="239"/>
      <c r="G37" s="240"/>
      <c r="H37" s="241"/>
      <c r="I37" s="241"/>
      <c r="J37" s="241"/>
      <c r="K37" s="241"/>
      <c r="L37" s="241"/>
      <c r="M37" s="241"/>
      <c r="N37" s="242"/>
    </row>
    <row r="38" spans="2:14" x14ac:dyDescent="0.25">
      <c r="B38" s="243"/>
      <c r="C38" s="244"/>
      <c r="D38" s="245"/>
      <c r="E38" s="246"/>
      <c r="F38" s="247"/>
      <c r="G38" s="243"/>
      <c r="H38" s="248"/>
      <c r="I38" s="248"/>
      <c r="J38" s="248"/>
      <c r="K38" s="248"/>
      <c r="L38" s="248"/>
      <c r="M38" s="248"/>
      <c r="N38" s="249"/>
    </row>
    <row r="39" spans="2:14" x14ac:dyDescent="0.25">
      <c r="B39" s="250"/>
      <c r="C39" s="251"/>
      <c r="D39" s="252"/>
      <c r="E39" s="253"/>
      <c r="F39" s="254"/>
      <c r="G39" s="255"/>
      <c r="H39" s="256"/>
      <c r="I39" s="256"/>
      <c r="J39" s="256"/>
      <c r="K39" s="256"/>
      <c r="L39" s="256"/>
      <c r="M39" s="256"/>
      <c r="N39" s="257"/>
    </row>
    <row r="40" spans="2:14" x14ac:dyDescent="0.25">
      <c r="B40" s="250"/>
      <c r="C40" s="251"/>
      <c r="D40" s="258"/>
      <c r="E40" s="236"/>
      <c r="F40" s="259"/>
      <c r="G40" s="250"/>
      <c r="H40" s="260"/>
      <c r="I40" s="260"/>
      <c r="J40" s="260"/>
      <c r="K40" s="260"/>
      <c r="L40" s="260"/>
      <c r="M40" s="260"/>
      <c r="N40" s="261"/>
    </row>
    <row r="41" spans="2:14" x14ac:dyDescent="0.25">
      <c r="B41" s="250"/>
      <c r="C41" s="251"/>
      <c r="D41" s="258"/>
      <c r="E41" s="236"/>
      <c r="F41" s="259"/>
      <c r="G41" s="250"/>
      <c r="H41" s="260"/>
      <c r="I41" s="260"/>
      <c r="J41" s="260"/>
      <c r="K41" s="260"/>
      <c r="L41" s="260"/>
      <c r="M41" s="260"/>
      <c r="N41" s="261"/>
    </row>
    <row r="42" spans="2:14" x14ac:dyDescent="0.25">
      <c r="B42" s="262"/>
      <c r="C42" s="263"/>
      <c r="D42" s="264"/>
      <c r="E42" s="236"/>
      <c r="F42" s="265"/>
      <c r="G42" s="262"/>
      <c r="H42" s="266"/>
      <c r="I42" s="266"/>
      <c r="J42" s="266"/>
      <c r="K42" s="266"/>
      <c r="L42" s="266"/>
      <c r="M42" s="266"/>
      <c r="N42" s="267"/>
    </row>
    <row r="43" spans="2:14" x14ac:dyDescent="0.25">
      <c r="B43" s="250"/>
      <c r="C43" s="251"/>
      <c r="D43" s="258"/>
      <c r="E43" s="236"/>
      <c r="F43" s="259"/>
      <c r="G43" s="250"/>
      <c r="H43" s="260"/>
      <c r="I43" s="260"/>
      <c r="J43" s="260"/>
      <c r="K43" s="260"/>
      <c r="L43" s="260"/>
      <c r="M43" s="260"/>
      <c r="N43" s="261"/>
    </row>
    <row r="44" spans="2:14" x14ac:dyDescent="0.25">
      <c r="B44" s="250"/>
      <c r="C44" s="251"/>
      <c r="D44" s="264"/>
      <c r="E44" s="236"/>
      <c r="F44" s="259"/>
      <c r="G44" s="250"/>
      <c r="H44" s="260"/>
      <c r="I44" s="260"/>
      <c r="J44" s="260"/>
      <c r="K44" s="260"/>
      <c r="L44" s="260"/>
      <c r="M44" s="260"/>
      <c r="N44" s="261"/>
    </row>
    <row r="45" spans="2:14" x14ac:dyDescent="0.25">
      <c r="B45" s="250"/>
      <c r="C45" s="251"/>
      <c r="D45" s="264"/>
      <c r="E45" s="236"/>
      <c r="F45" s="259"/>
      <c r="G45" s="250"/>
      <c r="H45" s="260"/>
      <c r="I45" s="260"/>
      <c r="J45" s="260"/>
      <c r="K45" s="260"/>
      <c r="L45" s="260"/>
      <c r="M45" s="260"/>
      <c r="N45" s="261"/>
    </row>
    <row r="46" spans="2:14" x14ac:dyDescent="0.25">
      <c r="B46" s="250"/>
      <c r="C46" s="251"/>
      <c r="D46" s="264"/>
      <c r="E46" s="236"/>
      <c r="F46" s="259"/>
      <c r="G46" s="250"/>
      <c r="H46" s="260"/>
      <c r="I46" s="260"/>
      <c r="J46" s="260"/>
      <c r="K46" s="260"/>
      <c r="L46" s="260"/>
      <c r="M46" s="260"/>
      <c r="N46" s="261"/>
    </row>
    <row r="47" spans="2:14" x14ac:dyDescent="0.25">
      <c r="B47" s="250"/>
      <c r="C47" s="251"/>
      <c r="D47" s="264"/>
      <c r="E47" s="236"/>
      <c r="F47" s="259"/>
      <c r="G47" s="250"/>
      <c r="H47" s="260"/>
      <c r="I47" s="260"/>
      <c r="J47" s="260"/>
      <c r="K47" s="260"/>
      <c r="L47" s="260"/>
      <c r="M47" s="260"/>
      <c r="N47" s="261"/>
    </row>
    <row r="48" spans="2:14" x14ac:dyDescent="0.25">
      <c r="B48" s="250"/>
      <c r="C48" s="251"/>
      <c r="D48" s="258"/>
      <c r="E48" s="236"/>
      <c r="F48" s="259"/>
      <c r="G48" s="250"/>
      <c r="H48" s="256"/>
      <c r="I48" s="256"/>
      <c r="J48" s="256"/>
      <c r="K48" s="256"/>
      <c r="L48" s="256"/>
      <c r="M48" s="256"/>
      <c r="N48" s="257"/>
    </row>
    <row r="49" spans="2:14" x14ac:dyDescent="0.25">
      <c r="B49" s="250"/>
      <c r="C49" s="251"/>
      <c r="D49" s="258"/>
      <c r="E49" s="236"/>
      <c r="F49" s="259"/>
      <c r="G49" s="250"/>
      <c r="H49" s="256"/>
      <c r="I49" s="256"/>
      <c r="J49" s="256"/>
      <c r="K49" s="256"/>
      <c r="L49" s="256"/>
      <c r="M49" s="256"/>
      <c r="N49" s="257"/>
    </row>
    <row r="50" spans="2:14" x14ac:dyDescent="0.25">
      <c r="B50" s="250"/>
      <c r="C50" s="251"/>
      <c r="D50" s="258"/>
      <c r="E50" s="236"/>
      <c r="F50" s="259"/>
      <c r="G50" s="250"/>
      <c r="H50" s="256"/>
      <c r="I50" s="256"/>
      <c r="J50" s="256"/>
      <c r="K50" s="256"/>
      <c r="L50" s="256"/>
      <c r="M50" s="256"/>
      <c r="N50" s="257"/>
    </row>
    <row r="51" spans="2:14" x14ac:dyDescent="0.25">
      <c r="B51" s="250"/>
      <c r="C51" s="251"/>
      <c r="D51" s="264"/>
      <c r="E51" s="236"/>
      <c r="F51" s="259"/>
      <c r="G51" s="250"/>
      <c r="H51" s="256"/>
      <c r="I51" s="256"/>
      <c r="J51" s="256"/>
      <c r="K51" s="256"/>
      <c r="L51" s="256"/>
      <c r="M51" s="256"/>
      <c r="N51" s="257"/>
    </row>
    <row r="52" spans="2:14" x14ac:dyDescent="0.25">
      <c r="B52" s="250"/>
      <c r="C52" s="251"/>
      <c r="D52" s="258"/>
      <c r="E52" s="236"/>
      <c r="F52" s="259"/>
      <c r="G52" s="250"/>
      <c r="H52" s="256"/>
      <c r="I52" s="256"/>
      <c r="J52" s="256"/>
      <c r="K52" s="256"/>
      <c r="L52" s="256"/>
      <c r="M52" s="256"/>
      <c r="N52" s="257"/>
    </row>
    <row r="53" spans="2:14" x14ac:dyDescent="0.25">
      <c r="B53" s="250"/>
      <c r="C53" s="251"/>
      <c r="D53" s="258"/>
      <c r="E53" s="236"/>
      <c r="F53" s="259"/>
      <c r="G53" s="250"/>
      <c r="H53" s="256"/>
      <c r="I53" s="256"/>
      <c r="J53" s="256"/>
      <c r="K53" s="256"/>
      <c r="L53" s="256"/>
      <c r="M53" s="256"/>
      <c r="N53" s="257"/>
    </row>
    <row r="54" spans="2:14" x14ac:dyDescent="0.25">
      <c r="B54" s="250"/>
      <c r="C54" s="251"/>
      <c r="D54" s="268"/>
      <c r="E54" s="236"/>
      <c r="F54" s="259"/>
      <c r="G54" s="250"/>
      <c r="H54" s="256"/>
      <c r="I54" s="256"/>
      <c r="J54" s="256"/>
      <c r="K54" s="256"/>
      <c r="L54" s="256"/>
      <c r="M54" s="256"/>
      <c r="N54" s="257"/>
    </row>
    <row r="55" spans="2:14" x14ac:dyDescent="0.25">
      <c r="B55" s="250"/>
      <c r="C55" s="251"/>
      <c r="D55" s="258"/>
      <c r="E55" s="236"/>
      <c r="F55" s="259"/>
      <c r="G55" s="250"/>
      <c r="H55" s="256"/>
      <c r="I55" s="256"/>
      <c r="J55" s="256"/>
      <c r="K55" s="256"/>
      <c r="L55" s="256"/>
      <c r="M55" s="256"/>
      <c r="N55" s="257"/>
    </row>
    <row r="56" spans="2:14" x14ac:dyDescent="0.25">
      <c r="B56" s="250"/>
      <c r="C56" s="251"/>
      <c r="D56" s="258"/>
      <c r="E56" s="236"/>
      <c r="F56" s="259"/>
      <c r="G56" s="250"/>
      <c r="H56" s="256"/>
      <c r="I56" s="256"/>
      <c r="J56" s="256"/>
      <c r="K56" s="256"/>
      <c r="L56" s="256"/>
      <c r="M56" s="256"/>
      <c r="N56" s="257"/>
    </row>
    <row r="57" spans="2:14" x14ac:dyDescent="0.25">
      <c r="B57" s="250"/>
      <c r="C57" s="251"/>
      <c r="D57" s="258"/>
      <c r="E57" s="236"/>
      <c r="F57" s="259"/>
      <c r="G57" s="250"/>
      <c r="H57" s="256"/>
      <c r="I57" s="256"/>
      <c r="J57" s="256"/>
      <c r="K57" s="256"/>
      <c r="L57" s="256"/>
      <c r="M57" s="256"/>
      <c r="N57" s="257"/>
    </row>
    <row r="58" spans="2:14" x14ac:dyDescent="0.25">
      <c r="B58" s="250"/>
      <c r="C58" s="251"/>
      <c r="D58" s="258"/>
      <c r="E58" s="236"/>
      <c r="F58" s="259"/>
      <c r="G58" s="250"/>
      <c r="H58" s="256"/>
      <c r="I58" s="256"/>
      <c r="J58" s="256"/>
      <c r="K58" s="256"/>
      <c r="L58" s="256"/>
      <c r="M58" s="256"/>
      <c r="N58" s="257"/>
    </row>
    <row r="59" spans="2:14" x14ac:dyDescent="0.25">
      <c r="B59" s="250"/>
      <c r="C59" s="251"/>
      <c r="D59" s="258"/>
      <c r="E59" s="236"/>
      <c r="F59" s="259"/>
      <c r="G59" s="250"/>
      <c r="H59" s="256"/>
      <c r="I59" s="256"/>
      <c r="J59" s="256"/>
      <c r="K59" s="256"/>
      <c r="L59" s="256"/>
      <c r="M59" s="256"/>
      <c r="N59" s="257"/>
    </row>
    <row r="60" spans="2:14" x14ac:dyDescent="0.25">
      <c r="B60" s="250"/>
      <c r="C60" s="251"/>
      <c r="D60" s="268"/>
      <c r="E60" s="236"/>
      <c r="F60" s="259"/>
      <c r="G60" s="250"/>
      <c r="H60" s="256"/>
      <c r="I60" s="256"/>
      <c r="J60" s="256"/>
      <c r="K60" s="256"/>
      <c r="L60" s="256"/>
      <c r="M60" s="256"/>
      <c r="N60" s="257"/>
    </row>
    <row r="61" spans="2:14" x14ac:dyDescent="0.25">
      <c r="B61" s="250"/>
      <c r="C61" s="251"/>
      <c r="D61" s="258"/>
      <c r="E61" s="236"/>
      <c r="F61" s="259"/>
      <c r="G61" s="250"/>
      <c r="H61" s="256"/>
      <c r="I61" s="256"/>
      <c r="J61" s="256"/>
      <c r="K61" s="256"/>
      <c r="L61" s="256"/>
      <c r="M61" s="256"/>
      <c r="N61" s="257"/>
    </row>
    <row r="62" spans="2:14" x14ac:dyDescent="0.25">
      <c r="B62" s="250"/>
      <c r="C62" s="251"/>
      <c r="D62" s="258"/>
      <c r="E62" s="236"/>
      <c r="F62" s="259"/>
      <c r="G62" s="250"/>
      <c r="H62" s="256"/>
      <c r="I62" s="256"/>
      <c r="J62" s="256"/>
      <c r="K62" s="256"/>
      <c r="L62" s="256"/>
      <c r="M62" s="256"/>
      <c r="N62" s="257"/>
    </row>
    <row r="63" spans="2:14" x14ac:dyDescent="0.25">
      <c r="B63" s="250"/>
      <c r="C63" s="251"/>
      <c r="D63" s="258"/>
      <c r="E63" s="236"/>
      <c r="F63" s="259"/>
      <c r="G63" s="250"/>
      <c r="H63" s="256"/>
      <c r="I63" s="256"/>
      <c r="J63" s="256"/>
      <c r="K63" s="256"/>
      <c r="L63" s="256"/>
      <c r="M63" s="256"/>
      <c r="N63" s="257"/>
    </row>
    <row r="64" spans="2:14" x14ac:dyDescent="0.25">
      <c r="B64" s="250"/>
      <c r="C64" s="251"/>
      <c r="D64" s="258"/>
      <c r="E64" s="236"/>
      <c r="F64" s="259"/>
      <c r="G64" s="250"/>
      <c r="H64" s="256"/>
      <c r="I64" s="256"/>
      <c r="J64" s="256"/>
      <c r="K64" s="256"/>
      <c r="L64" s="256"/>
      <c r="M64" s="256"/>
      <c r="N64" s="257"/>
    </row>
    <row r="65" spans="2:14" x14ac:dyDescent="0.25">
      <c r="B65" s="250"/>
      <c r="C65" s="251"/>
      <c r="D65" s="268"/>
      <c r="E65" s="236"/>
      <c r="F65" s="259"/>
      <c r="G65" s="250"/>
      <c r="H65" s="256"/>
      <c r="I65" s="256"/>
      <c r="J65" s="256"/>
      <c r="K65" s="256"/>
      <c r="L65" s="256"/>
      <c r="M65" s="256"/>
      <c r="N65" s="257"/>
    </row>
    <row r="66" spans="2:14" x14ac:dyDescent="0.25">
      <c r="B66" s="250"/>
      <c r="C66" s="251"/>
      <c r="D66" s="268"/>
      <c r="E66" s="236"/>
      <c r="F66" s="259"/>
      <c r="G66" s="250"/>
      <c r="H66" s="256"/>
      <c r="I66" s="256"/>
      <c r="J66" s="256"/>
      <c r="K66" s="256"/>
      <c r="L66" s="256"/>
      <c r="M66" s="256"/>
      <c r="N66" s="257"/>
    </row>
    <row r="67" spans="2:14" x14ac:dyDescent="0.25">
      <c r="B67" s="250"/>
      <c r="C67" s="251"/>
      <c r="D67" s="268"/>
      <c r="E67" s="236"/>
      <c r="F67" s="259"/>
      <c r="G67" s="250"/>
      <c r="H67" s="256"/>
      <c r="I67" s="256"/>
      <c r="J67" s="256"/>
      <c r="K67" s="256"/>
      <c r="L67" s="256"/>
      <c r="M67" s="256"/>
      <c r="N67" s="257"/>
    </row>
    <row r="68" spans="2:14" x14ac:dyDescent="0.25">
      <c r="B68" s="262"/>
      <c r="C68" s="263"/>
      <c r="D68" s="269"/>
      <c r="E68" s="270"/>
      <c r="F68" s="271"/>
      <c r="G68" s="272"/>
      <c r="H68" s="273"/>
      <c r="I68" s="273"/>
      <c r="J68" s="273"/>
      <c r="K68" s="273"/>
      <c r="L68" s="273"/>
      <c r="M68" s="273"/>
      <c r="N68" s="274"/>
    </row>
  </sheetData>
  <mergeCells count="1">
    <mergeCell ref="H4:H7"/>
  </mergeCells>
  <dataValidations count="1">
    <dataValidation type="list" allowBlank="1" showInputMessage="1" showErrorMessage="1" sqref="C17" xr:uid="{4A568923-4304-4125-A5A7-DB12E35D5EA8}">
      <formula1>$D$17:$D$19</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792480</xdr:colOff>
                    <xdr:row>6</xdr:row>
                    <xdr:rowOff>99060</xdr:rowOff>
                  </from>
                  <to>
                    <xdr:col>2</xdr:col>
                    <xdr:colOff>2125980</xdr:colOff>
                    <xdr:row>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16F4-CDDB-48DD-9F01-0D0E564C2644}">
  <sheetPr codeName="Sheet2">
    <tabColor rgb="FF00B050"/>
  </sheetPr>
  <dimension ref="B1:N73"/>
  <sheetViews>
    <sheetView tabSelected="1" view="pageBreakPreview" zoomScale="55" zoomScaleNormal="85" zoomScaleSheetLayoutView="55" workbookViewId="0">
      <selection activeCell="F35" sqref="F35"/>
    </sheetView>
  </sheetViews>
  <sheetFormatPr defaultColWidth="6.88671875" defaultRowHeight="13.2" x14ac:dyDescent="0.25"/>
  <cols>
    <col min="1" max="1" width="0.88671875" style="1" customWidth="1"/>
    <col min="2" max="2" width="11.5546875" style="59"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3" width="15.5546875" style="1" customWidth="1"/>
    <col min="14" max="16384" width="6.88671875" style="1"/>
  </cols>
  <sheetData>
    <row r="1" spans="2:13" x14ac:dyDescent="0.25">
      <c r="G1" s="171"/>
    </row>
    <row r="2" spans="2:13" x14ac:dyDescent="0.25">
      <c r="B2" s="417" t="str">
        <f>Client1</f>
        <v>Province of KwaZulu-Natal</v>
      </c>
      <c r="C2" s="417"/>
      <c r="D2" s="417"/>
      <c r="E2" s="415" t="str">
        <f>"Contract No. "&amp;ContractNo</f>
        <v>Contract No. ZNB01239/00000/00/PMC/INF/21/T</v>
      </c>
      <c r="F2" s="415"/>
      <c r="G2" s="415"/>
      <c r="J2" s="355"/>
      <c r="K2" s="355"/>
      <c r="L2" s="355"/>
      <c r="M2" s="356"/>
    </row>
    <row r="3" spans="2:13" x14ac:dyDescent="0.25">
      <c r="B3" s="417" t="str">
        <f>Client2</f>
        <v>Department of Transport</v>
      </c>
      <c r="C3" s="417"/>
      <c r="D3" s="417"/>
      <c r="E3" s="415"/>
      <c r="F3" s="415"/>
      <c r="G3" s="415"/>
      <c r="J3" s="357"/>
      <c r="K3" s="357"/>
      <c r="L3" s="357"/>
      <c r="M3" s="357"/>
    </row>
    <row r="4" spans="2:13" x14ac:dyDescent="0.25">
      <c r="B4" s="418"/>
      <c r="C4" s="418"/>
      <c r="D4" s="418"/>
      <c r="E4" s="416"/>
      <c r="F4" s="416"/>
      <c r="G4" s="416"/>
      <c r="J4" s="61"/>
      <c r="K4" s="61"/>
      <c r="L4" s="61"/>
      <c r="M4" s="61"/>
    </row>
    <row r="5" spans="2:13" x14ac:dyDescent="0.25">
      <c r="B5" s="426" t="s">
        <v>8</v>
      </c>
      <c r="C5" s="427"/>
      <c r="D5" s="427"/>
      <c r="E5" s="427"/>
      <c r="F5" s="427"/>
      <c r="G5" s="423" t="str">
        <f>"CHAPTER "&amp;B11</f>
        <v>CHAPTER C1.2</v>
      </c>
      <c r="H5" s="6"/>
      <c r="J5" s="61"/>
      <c r="K5" s="61"/>
      <c r="L5" s="61"/>
      <c r="M5" s="61"/>
    </row>
    <row r="6" spans="2:13" ht="7.5" customHeight="1" x14ac:dyDescent="0.25">
      <c r="B6" s="419" t="str">
        <f>ContractDescription</f>
        <v>PROVISION OF ROUTINE AND SAFETY MAINTENANCE ON VARIOUS ROADS WITHIN THE TAYLORS HALT ZONE - VULINDLELA AREA OFFICE</v>
      </c>
      <c r="C6" s="420"/>
      <c r="D6" s="420"/>
      <c r="E6" s="420"/>
      <c r="F6" s="420"/>
      <c r="G6" s="424"/>
      <c r="H6" s="8"/>
      <c r="J6" s="61"/>
      <c r="K6" s="61"/>
      <c r="L6" s="61"/>
      <c r="M6" s="61"/>
    </row>
    <row r="7" spans="2:13" ht="12.75" customHeight="1" x14ac:dyDescent="0.25">
      <c r="B7" s="419"/>
      <c r="C7" s="420"/>
      <c r="D7" s="420"/>
      <c r="E7" s="420"/>
      <c r="F7" s="420"/>
      <c r="G7" s="424"/>
      <c r="H7" s="8"/>
      <c r="J7" s="61"/>
      <c r="K7" s="61"/>
      <c r="L7" s="61"/>
      <c r="M7" s="61"/>
    </row>
    <row r="8" spans="2:13" ht="7.5" customHeight="1" x14ac:dyDescent="0.25">
      <c r="B8" s="421"/>
      <c r="C8" s="422"/>
      <c r="D8" s="422"/>
      <c r="E8" s="422"/>
      <c r="F8" s="422"/>
      <c r="G8" s="425"/>
      <c r="H8" s="8"/>
      <c r="J8" s="61"/>
      <c r="K8" s="61"/>
      <c r="L8" s="61"/>
      <c r="M8" s="61"/>
    </row>
    <row r="9" spans="2:13" s="9" customFormat="1" ht="24.9" customHeight="1" x14ac:dyDescent="0.25">
      <c r="B9" s="57" t="s">
        <v>0</v>
      </c>
      <c r="C9" s="11" t="s">
        <v>1</v>
      </c>
      <c r="D9" s="11" t="s">
        <v>2</v>
      </c>
      <c r="E9" s="11" t="s">
        <v>3</v>
      </c>
      <c r="F9" s="11" t="s">
        <v>4</v>
      </c>
      <c r="G9" s="11" t="s">
        <v>5</v>
      </c>
      <c r="H9" s="12"/>
      <c r="J9" s="358"/>
      <c r="K9" s="358"/>
      <c r="L9" s="358"/>
      <c r="M9" s="358"/>
    </row>
    <row r="10" spans="2:13" x14ac:dyDescent="0.25">
      <c r="B10" s="44"/>
      <c r="C10" s="14"/>
      <c r="D10" s="15"/>
      <c r="E10" s="15"/>
      <c r="F10" s="16"/>
      <c r="G10" s="24" t="str">
        <f t="shared" ref="G10:G24" si="0">IF(D10="","",E10*F10)</f>
        <v/>
      </c>
      <c r="H10" s="18"/>
      <c r="J10" s="359"/>
      <c r="K10" s="359"/>
      <c r="L10" s="359"/>
      <c r="M10" s="359"/>
    </row>
    <row r="11" spans="2:13" x14ac:dyDescent="0.25">
      <c r="B11" s="56" t="s">
        <v>16</v>
      </c>
      <c r="C11" s="20" t="s">
        <v>13</v>
      </c>
      <c r="D11" s="22"/>
      <c r="E11" s="22"/>
      <c r="F11" s="16"/>
      <c r="G11" s="24" t="str">
        <f t="shared" si="0"/>
        <v/>
      </c>
      <c r="H11" s="39"/>
      <c r="J11" s="360"/>
      <c r="K11" s="360"/>
      <c r="L11" s="360"/>
      <c r="M11" s="360"/>
    </row>
    <row r="12" spans="2:13" x14ac:dyDescent="0.25">
      <c r="B12" s="44"/>
      <c r="C12" s="14"/>
      <c r="D12" s="22"/>
      <c r="E12" s="23"/>
      <c r="F12" s="16"/>
      <c r="G12" s="24" t="str">
        <f t="shared" si="0"/>
        <v/>
      </c>
      <c r="H12" s="39"/>
      <c r="J12" s="361"/>
      <c r="K12" s="361"/>
      <c r="L12" s="361"/>
      <c r="M12" s="361"/>
    </row>
    <row r="13" spans="2:13" x14ac:dyDescent="0.25">
      <c r="B13" s="44" t="s">
        <v>14</v>
      </c>
      <c r="C13" s="14" t="s">
        <v>15</v>
      </c>
      <c r="D13" s="22"/>
      <c r="E13" s="23"/>
      <c r="F13" s="16"/>
      <c r="G13" s="24" t="str">
        <f t="shared" si="0"/>
        <v/>
      </c>
      <c r="H13" s="39"/>
      <c r="J13" s="362"/>
      <c r="K13" s="362"/>
      <c r="L13" s="362"/>
      <c r="M13" s="362"/>
    </row>
    <row r="14" spans="2:13" s="145" customFormat="1" x14ac:dyDescent="0.25">
      <c r="B14" s="146"/>
      <c r="C14" s="153"/>
      <c r="D14" s="154"/>
      <c r="E14" s="151"/>
      <c r="F14" s="16"/>
      <c r="G14" s="24" t="str">
        <f t="shared" si="0"/>
        <v/>
      </c>
      <c r="H14" s="152"/>
      <c r="J14" s="363"/>
      <c r="K14" s="363"/>
      <c r="L14" s="363"/>
      <c r="M14" s="363"/>
    </row>
    <row r="15" spans="2:13" s="145" customFormat="1" x14ac:dyDescent="0.25">
      <c r="B15" s="146" t="s">
        <v>442</v>
      </c>
      <c r="C15" s="97" t="s">
        <v>444</v>
      </c>
      <c r="D15" s="148" t="s">
        <v>11</v>
      </c>
      <c r="E15" s="151">
        <v>1</v>
      </c>
      <c r="F15" s="390"/>
      <c r="G15" s="391"/>
      <c r="H15" s="152"/>
      <c r="J15" s="363"/>
      <c r="K15" s="363"/>
      <c r="L15" s="363"/>
      <c r="M15" s="363"/>
    </row>
    <row r="16" spans="2:13" s="145" customFormat="1" x14ac:dyDescent="0.25">
      <c r="B16" s="146"/>
      <c r="C16" s="147"/>
      <c r="D16" s="148"/>
      <c r="E16" s="151"/>
      <c r="F16" s="390"/>
      <c r="G16" s="391"/>
      <c r="H16" s="149"/>
      <c r="J16" s="363"/>
      <c r="K16" s="363"/>
      <c r="L16" s="363"/>
      <c r="M16" s="363"/>
    </row>
    <row r="17" spans="2:14" s="145" customFormat="1" x14ac:dyDescent="0.25">
      <c r="B17" s="146" t="s">
        <v>18</v>
      </c>
      <c r="C17" s="147" t="s">
        <v>443</v>
      </c>
      <c r="D17" s="148" t="s">
        <v>17</v>
      </c>
      <c r="E17" s="151">
        <f>_Duration</f>
        <v>24</v>
      </c>
      <c r="F17" s="390"/>
      <c r="G17" s="391"/>
      <c r="H17" s="155"/>
      <c r="J17" s="364"/>
      <c r="K17" s="364"/>
      <c r="L17" s="364"/>
      <c r="M17" s="364"/>
    </row>
    <row r="18" spans="2:14" s="145" customFormat="1" x14ac:dyDescent="0.25">
      <c r="B18" s="146"/>
      <c r="C18" s="147"/>
      <c r="D18" s="148"/>
      <c r="E18" s="151"/>
      <c r="F18" s="390"/>
      <c r="G18" s="391"/>
      <c r="H18" s="149"/>
      <c r="J18" s="364"/>
      <c r="K18" s="364"/>
      <c r="L18" s="364"/>
      <c r="M18" s="364"/>
    </row>
    <row r="19" spans="2:14" s="145" customFormat="1" ht="26.4" x14ac:dyDescent="0.25">
      <c r="B19" s="146" t="s">
        <v>19</v>
      </c>
      <c r="C19" s="147" t="s">
        <v>20</v>
      </c>
      <c r="D19" s="148" t="s">
        <v>17</v>
      </c>
      <c r="E19" s="151">
        <f>_Duration</f>
        <v>24</v>
      </c>
      <c r="F19" s="390"/>
      <c r="G19" s="391"/>
      <c r="H19" s="149"/>
      <c r="J19" s="364"/>
      <c r="K19" s="364"/>
      <c r="L19" s="364"/>
      <c r="M19" s="364"/>
    </row>
    <row r="20" spans="2:14" x14ac:dyDescent="0.25">
      <c r="B20" s="44"/>
      <c r="C20" s="14"/>
      <c r="D20" s="15"/>
      <c r="E20" s="25"/>
      <c r="F20" s="390"/>
      <c r="G20" s="391"/>
      <c r="H20" s="18"/>
      <c r="J20" s="365"/>
      <c r="K20" s="365"/>
      <c r="L20" s="365"/>
      <c r="M20" s="365"/>
    </row>
    <row r="21" spans="2:14" x14ac:dyDescent="0.25">
      <c r="B21" s="56" t="s">
        <v>334</v>
      </c>
      <c r="C21" s="20" t="s">
        <v>335</v>
      </c>
      <c r="D21" s="22"/>
      <c r="E21" s="22"/>
      <c r="F21" s="390"/>
      <c r="G21" s="391"/>
      <c r="H21" s="18"/>
      <c r="J21" s="361"/>
      <c r="K21" s="361"/>
      <c r="L21" s="361"/>
      <c r="M21" s="361"/>
    </row>
    <row r="22" spans="2:14" s="35" customFormat="1" x14ac:dyDescent="0.25">
      <c r="B22" s="44"/>
      <c r="C22" s="14"/>
      <c r="D22" s="22"/>
      <c r="E22" s="22"/>
      <c r="F22" s="390"/>
      <c r="G22" s="391"/>
      <c r="H22" s="18"/>
      <c r="J22" s="361"/>
      <c r="K22" s="361"/>
      <c r="L22" s="361"/>
      <c r="M22" s="361"/>
    </row>
    <row r="23" spans="2:14" ht="26.4" x14ac:dyDescent="0.25">
      <c r="B23" s="44" t="s">
        <v>333</v>
      </c>
      <c r="C23" s="14" t="s">
        <v>336</v>
      </c>
      <c r="D23" s="22" t="s">
        <v>192</v>
      </c>
      <c r="E23" s="276">
        <v>1</v>
      </c>
      <c r="F23" s="390">
        <v>250000</v>
      </c>
      <c r="G23" s="391">
        <f t="shared" si="0"/>
        <v>250000</v>
      </c>
      <c r="H23" s="40"/>
      <c r="J23" s="361"/>
      <c r="K23" s="361"/>
      <c r="L23" s="361"/>
      <c r="M23" s="361"/>
    </row>
    <row r="24" spans="2:14" x14ac:dyDescent="0.25">
      <c r="B24" s="44"/>
      <c r="C24" s="14"/>
      <c r="D24" s="22"/>
      <c r="E24" s="22"/>
      <c r="F24" s="390"/>
      <c r="G24" s="391" t="str">
        <f t="shared" si="0"/>
        <v/>
      </c>
      <c r="H24" s="40"/>
      <c r="J24" s="361"/>
      <c r="K24" s="361"/>
      <c r="L24" s="361"/>
      <c r="M24" s="361"/>
      <c r="N24" s="1" t="s">
        <v>304</v>
      </c>
    </row>
    <row r="25" spans="2:14" ht="26.4" x14ac:dyDescent="0.25">
      <c r="B25" s="44"/>
      <c r="C25" s="14" t="s">
        <v>337</v>
      </c>
      <c r="D25" s="22" t="s">
        <v>25</v>
      </c>
      <c r="E25" s="276">
        <f>G23</f>
        <v>250000</v>
      </c>
      <c r="F25" s="390"/>
      <c r="G25" s="391"/>
      <c r="H25" s="39"/>
      <c r="J25" s="361"/>
      <c r="K25" s="361"/>
      <c r="L25" s="361"/>
      <c r="M25" s="361"/>
    </row>
    <row r="26" spans="2:14" x14ac:dyDescent="0.25">
      <c r="B26" s="44"/>
      <c r="C26" s="14"/>
      <c r="D26" s="22"/>
      <c r="E26" s="22"/>
      <c r="F26" s="390"/>
      <c r="G26" s="391"/>
      <c r="H26" s="39"/>
      <c r="J26" s="361"/>
      <c r="K26" s="361"/>
      <c r="L26" s="361"/>
      <c r="M26" s="361"/>
    </row>
    <row r="27" spans="2:14" ht="26.4" x14ac:dyDescent="0.25">
      <c r="B27" s="44" t="s">
        <v>338</v>
      </c>
      <c r="C27" s="14" t="s">
        <v>339</v>
      </c>
      <c r="D27" s="22"/>
      <c r="E27" s="22"/>
      <c r="F27" s="390"/>
      <c r="G27" s="391"/>
      <c r="H27" s="39"/>
      <c r="J27" s="361"/>
      <c r="K27" s="361"/>
      <c r="L27" s="361"/>
      <c r="M27" s="361"/>
    </row>
    <row r="28" spans="2:14" x14ac:dyDescent="0.25">
      <c r="B28" s="44"/>
      <c r="C28" s="14"/>
      <c r="D28" s="22"/>
      <c r="E28" s="22"/>
      <c r="F28" s="390"/>
      <c r="G28" s="391" t="str">
        <f>IF(D28="","",E28*F28)</f>
        <v/>
      </c>
      <c r="H28" s="39"/>
      <c r="J28" s="361"/>
      <c r="K28" s="361"/>
      <c r="L28" s="361"/>
      <c r="M28" s="361"/>
    </row>
    <row r="29" spans="2:14" x14ac:dyDescent="0.25">
      <c r="B29" s="44"/>
      <c r="C29" s="14" t="s">
        <v>340</v>
      </c>
      <c r="D29" s="22" t="s">
        <v>192</v>
      </c>
      <c r="E29" s="276">
        <v>1</v>
      </c>
      <c r="F29" s="390">
        <v>100000</v>
      </c>
      <c r="G29" s="391">
        <f>IF(D29="","",E29*F29)</f>
        <v>100000</v>
      </c>
      <c r="H29" s="39"/>
      <c r="J29" s="361"/>
      <c r="K29" s="361"/>
      <c r="L29" s="361"/>
      <c r="M29" s="361"/>
    </row>
    <row r="30" spans="2:14" x14ac:dyDescent="0.25">
      <c r="B30" s="44"/>
      <c r="C30" s="14"/>
      <c r="D30" s="22"/>
      <c r="E30" s="22"/>
      <c r="F30" s="390"/>
      <c r="G30" s="391"/>
      <c r="H30" s="39"/>
      <c r="J30" s="361"/>
      <c r="K30" s="361"/>
      <c r="L30" s="361"/>
      <c r="M30" s="361"/>
    </row>
    <row r="31" spans="2:14" ht="26.4" x14ac:dyDescent="0.25">
      <c r="B31" s="44"/>
      <c r="C31" s="14" t="s">
        <v>341</v>
      </c>
      <c r="D31" s="22" t="s">
        <v>25</v>
      </c>
      <c r="E31" s="276">
        <f>G29</f>
        <v>100000</v>
      </c>
      <c r="F31" s="390"/>
      <c r="G31" s="391"/>
      <c r="H31" s="39"/>
      <c r="J31" s="361"/>
      <c r="K31" s="361"/>
      <c r="L31" s="361"/>
      <c r="M31" s="361"/>
    </row>
    <row r="32" spans="2:14" x14ac:dyDescent="0.25">
      <c r="B32" s="44"/>
      <c r="C32" s="14"/>
      <c r="D32" s="22"/>
      <c r="E32" s="22"/>
      <c r="F32" s="390"/>
      <c r="G32" s="391"/>
      <c r="H32" s="39"/>
      <c r="J32" s="361"/>
      <c r="K32" s="361"/>
      <c r="L32" s="361"/>
      <c r="M32" s="361"/>
    </row>
    <row r="33" spans="2:13" x14ac:dyDescent="0.25">
      <c r="B33" s="56" t="s">
        <v>27</v>
      </c>
      <c r="C33" s="20" t="s">
        <v>28</v>
      </c>
      <c r="D33" s="22"/>
      <c r="E33" s="22"/>
      <c r="F33" s="390"/>
      <c r="G33" s="391" t="str">
        <f>IF(D33="","",E33*F33)</f>
        <v/>
      </c>
      <c r="H33" s="39"/>
      <c r="J33" s="361"/>
      <c r="K33" s="361"/>
      <c r="L33" s="361"/>
      <c r="M33" s="361"/>
    </row>
    <row r="34" spans="2:13" x14ac:dyDescent="0.25">
      <c r="B34" s="44"/>
      <c r="C34" s="14"/>
      <c r="D34" s="22"/>
      <c r="E34" s="22"/>
      <c r="F34" s="390"/>
      <c r="G34" s="391" t="str">
        <f>IF(D34="","",E34*F34)</f>
        <v/>
      </c>
      <c r="H34" s="39"/>
      <c r="J34" s="361"/>
      <c r="K34" s="361"/>
      <c r="L34" s="361"/>
      <c r="M34" s="361"/>
    </row>
    <row r="35" spans="2:13" x14ac:dyDescent="0.25">
      <c r="B35" s="44" t="s">
        <v>29</v>
      </c>
      <c r="C35" s="14" t="s">
        <v>30</v>
      </c>
      <c r="D35" s="22" t="s">
        <v>11</v>
      </c>
      <c r="E35" s="22">
        <v>1</v>
      </c>
      <c r="F35" s="390">
        <v>25000</v>
      </c>
      <c r="G35" s="391">
        <f>IF(D35="","",E35*F35)</f>
        <v>25000</v>
      </c>
      <c r="H35" s="39"/>
      <c r="J35" s="361"/>
      <c r="K35" s="361"/>
      <c r="L35" s="361"/>
      <c r="M35" s="361"/>
    </row>
    <row r="36" spans="2:13" x14ac:dyDescent="0.25">
      <c r="B36" s="44"/>
      <c r="C36" s="14"/>
      <c r="D36" s="22"/>
      <c r="E36" s="22"/>
      <c r="F36" s="390"/>
      <c r="G36" s="391" t="str">
        <f>IF(D36="","",E36*F36)</f>
        <v/>
      </c>
      <c r="H36" s="39"/>
      <c r="J36" s="361"/>
      <c r="K36" s="361"/>
      <c r="L36" s="361"/>
      <c r="M36" s="361"/>
    </row>
    <row r="37" spans="2:13" x14ac:dyDescent="0.25">
      <c r="B37" s="44" t="s">
        <v>31</v>
      </c>
      <c r="C37" s="14" t="s">
        <v>32</v>
      </c>
      <c r="D37" s="22" t="s">
        <v>17</v>
      </c>
      <c r="E37" s="151">
        <f>_Duration</f>
        <v>24</v>
      </c>
      <c r="F37" s="390"/>
      <c r="G37" s="391"/>
      <c r="H37" s="39"/>
      <c r="J37" s="361"/>
      <c r="K37" s="361"/>
      <c r="L37" s="361"/>
      <c r="M37" s="361"/>
    </row>
    <row r="38" spans="2:13" x14ac:dyDescent="0.25">
      <c r="B38" s="44"/>
      <c r="C38" s="14"/>
      <c r="D38" s="22"/>
      <c r="E38" s="151"/>
      <c r="F38" s="390"/>
      <c r="G38" s="391"/>
      <c r="H38" s="39"/>
      <c r="J38" s="361"/>
      <c r="K38" s="361"/>
      <c r="L38" s="361"/>
      <c r="M38" s="361"/>
    </row>
    <row r="39" spans="2:13" x14ac:dyDescent="0.25">
      <c r="B39" s="56" t="s">
        <v>521</v>
      </c>
      <c r="C39" s="20" t="s">
        <v>522</v>
      </c>
      <c r="D39" s="71"/>
      <c r="E39" s="71"/>
      <c r="F39" s="392"/>
      <c r="G39" s="391"/>
      <c r="H39" s="39"/>
      <c r="J39" s="361"/>
      <c r="K39" s="361"/>
      <c r="L39" s="361"/>
      <c r="M39" s="361"/>
    </row>
    <row r="40" spans="2:13" x14ac:dyDescent="0.25">
      <c r="B40" s="108"/>
      <c r="C40" s="163"/>
      <c r="D40" s="71"/>
      <c r="E40" s="71"/>
      <c r="F40" s="392"/>
      <c r="G40" s="391"/>
      <c r="H40" s="39"/>
      <c r="J40" s="361"/>
      <c r="K40" s="361"/>
      <c r="L40" s="361"/>
      <c r="M40" s="361"/>
    </row>
    <row r="41" spans="2:13" x14ac:dyDescent="0.25">
      <c r="B41" s="108" t="s">
        <v>523</v>
      </c>
      <c r="C41" s="163" t="s">
        <v>524</v>
      </c>
      <c r="D41" s="71"/>
      <c r="E41" s="71"/>
      <c r="F41" s="392"/>
      <c r="G41" s="391"/>
      <c r="H41" s="39"/>
      <c r="J41" s="361"/>
      <c r="K41" s="361"/>
      <c r="L41" s="361"/>
      <c r="M41" s="361"/>
    </row>
    <row r="42" spans="2:13" x14ac:dyDescent="0.25">
      <c r="B42" s="108"/>
      <c r="C42" s="163"/>
      <c r="D42" s="71"/>
      <c r="E42" s="71"/>
      <c r="F42" s="392"/>
      <c r="G42" s="391"/>
      <c r="H42" s="39"/>
      <c r="J42" s="361"/>
      <c r="K42" s="361"/>
      <c r="L42" s="361"/>
      <c r="M42" s="361"/>
    </row>
    <row r="43" spans="2:13" x14ac:dyDescent="0.25">
      <c r="B43" s="108" t="s">
        <v>34</v>
      </c>
      <c r="C43" s="163" t="s">
        <v>525</v>
      </c>
      <c r="D43" s="71" t="s">
        <v>526</v>
      </c>
      <c r="E43" s="71">
        <v>24</v>
      </c>
      <c r="F43" s="392"/>
      <c r="G43" s="391"/>
      <c r="H43" s="39"/>
      <c r="J43" s="361"/>
      <c r="K43" s="361"/>
      <c r="L43" s="361"/>
      <c r="M43" s="361"/>
    </row>
    <row r="44" spans="2:13" x14ac:dyDescent="0.25">
      <c r="B44" s="108" t="s">
        <v>35</v>
      </c>
      <c r="C44" s="163" t="s">
        <v>527</v>
      </c>
      <c r="D44" s="71" t="s">
        <v>526</v>
      </c>
      <c r="E44" s="71">
        <v>24</v>
      </c>
      <c r="F44" s="392"/>
      <c r="G44" s="391"/>
      <c r="H44" s="39"/>
      <c r="J44" s="361"/>
      <c r="K44" s="361"/>
      <c r="L44" s="361"/>
      <c r="M44" s="361"/>
    </row>
    <row r="45" spans="2:13" x14ac:dyDescent="0.25">
      <c r="B45" s="108" t="s">
        <v>36</v>
      </c>
      <c r="C45" s="163" t="s">
        <v>528</v>
      </c>
      <c r="D45" s="71" t="s">
        <v>526</v>
      </c>
      <c r="E45" s="71">
        <v>24</v>
      </c>
      <c r="F45" s="392"/>
      <c r="G45" s="391"/>
      <c r="H45" s="39"/>
      <c r="J45" s="361"/>
      <c r="K45" s="361"/>
      <c r="L45" s="361"/>
      <c r="M45" s="361"/>
    </row>
    <row r="46" spans="2:13" x14ac:dyDescent="0.25">
      <c r="B46" s="108" t="s">
        <v>37</v>
      </c>
      <c r="C46" s="163" t="s">
        <v>529</v>
      </c>
      <c r="D46" s="71" t="s">
        <v>526</v>
      </c>
      <c r="E46" s="71">
        <v>24</v>
      </c>
      <c r="F46" s="392"/>
      <c r="G46" s="391"/>
      <c r="H46" s="39"/>
      <c r="J46" s="361"/>
      <c r="K46" s="361"/>
      <c r="L46" s="361"/>
      <c r="M46" s="361"/>
    </row>
    <row r="47" spans="2:13" x14ac:dyDescent="0.25">
      <c r="B47" s="108" t="s">
        <v>38</v>
      </c>
      <c r="C47" s="163" t="s">
        <v>530</v>
      </c>
      <c r="D47" s="71" t="s">
        <v>526</v>
      </c>
      <c r="E47" s="71">
        <v>24</v>
      </c>
      <c r="F47" s="392"/>
      <c r="G47" s="391"/>
      <c r="H47" s="39"/>
      <c r="J47" s="361"/>
      <c r="K47" s="361"/>
      <c r="L47" s="361"/>
      <c r="M47" s="361"/>
    </row>
    <row r="48" spans="2:13" x14ac:dyDescent="0.25">
      <c r="B48" s="108" t="s">
        <v>39</v>
      </c>
      <c r="C48" s="163" t="s">
        <v>531</v>
      </c>
      <c r="D48" s="71" t="s">
        <v>526</v>
      </c>
      <c r="E48" s="71">
        <v>24</v>
      </c>
      <c r="F48" s="392"/>
      <c r="G48" s="391"/>
      <c r="H48" s="39"/>
      <c r="J48" s="361"/>
      <c r="K48" s="361"/>
      <c r="L48" s="361"/>
      <c r="M48" s="361"/>
    </row>
    <row r="49" spans="2:13" x14ac:dyDescent="0.25">
      <c r="B49" s="108"/>
      <c r="C49" s="163"/>
      <c r="D49" s="71"/>
      <c r="E49" s="151"/>
      <c r="F49" s="392"/>
      <c r="G49" s="391"/>
      <c r="H49" s="39"/>
      <c r="J49" s="361"/>
      <c r="K49" s="361"/>
      <c r="L49" s="361"/>
      <c r="M49" s="361"/>
    </row>
    <row r="50" spans="2:13" ht="26.4" x14ac:dyDescent="0.25">
      <c r="B50" s="108" t="s">
        <v>532</v>
      </c>
      <c r="C50" s="163" t="s">
        <v>533</v>
      </c>
      <c r="D50" s="71"/>
      <c r="E50" s="71"/>
      <c r="F50" s="392"/>
      <c r="G50" s="391"/>
      <c r="H50" s="39"/>
      <c r="J50" s="361"/>
      <c r="K50" s="361"/>
      <c r="L50" s="361"/>
      <c r="M50" s="361"/>
    </row>
    <row r="51" spans="2:13" x14ac:dyDescent="0.25">
      <c r="B51" s="108" t="s">
        <v>34</v>
      </c>
      <c r="C51" s="163" t="s">
        <v>534</v>
      </c>
      <c r="D51" s="71" t="s">
        <v>526</v>
      </c>
      <c r="E51" s="71">
        <v>24</v>
      </c>
      <c r="F51" s="392"/>
      <c r="G51" s="391"/>
      <c r="H51" s="39"/>
      <c r="J51" s="361"/>
      <c r="K51" s="361"/>
      <c r="L51" s="361"/>
      <c r="M51" s="361"/>
    </row>
    <row r="52" spans="2:13" x14ac:dyDescent="0.25">
      <c r="B52" s="108" t="s">
        <v>35</v>
      </c>
      <c r="C52" s="163" t="s">
        <v>535</v>
      </c>
      <c r="D52" s="71" t="s">
        <v>526</v>
      </c>
      <c r="E52" s="71">
        <v>24</v>
      </c>
      <c r="F52" s="392"/>
      <c r="G52" s="391"/>
      <c r="H52" s="39"/>
      <c r="J52" s="361"/>
      <c r="K52" s="361"/>
      <c r="L52" s="361"/>
      <c r="M52" s="361"/>
    </row>
    <row r="53" spans="2:13" x14ac:dyDescent="0.25">
      <c r="B53" s="108" t="s">
        <v>36</v>
      </c>
      <c r="C53" s="163" t="s">
        <v>536</v>
      </c>
      <c r="D53" s="71" t="s">
        <v>526</v>
      </c>
      <c r="E53" s="71">
        <v>24</v>
      </c>
      <c r="F53" s="392"/>
      <c r="G53" s="391"/>
      <c r="H53" s="39"/>
      <c r="J53" s="361"/>
      <c r="K53" s="361"/>
      <c r="L53" s="361"/>
      <c r="M53" s="361"/>
    </row>
    <row r="54" spans="2:13" x14ac:dyDescent="0.25">
      <c r="B54" s="108" t="s">
        <v>37</v>
      </c>
      <c r="C54" s="163" t="s">
        <v>537</v>
      </c>
      <c r="D54" s="71" t="s">
        <v>526</v>
      </c>
      <c r="E54" s="71">
        <v>24</v>
      </c>
      <c r="F54" s="392"/>
      <c r="G54" s="391"/>
      <c r="H54" s="39"/>
      <c r="J54" s="361"/>
      <c r="K54" s="361"/>
      <c r="L54" s="361"/>
      <c r="M54" s="361"/>
    </row>
    <row r="55" spans="2:13" x14ac:dyDescent="0.25">
      <c r="B55" s="108" t="s">
        <v>38</v>
      </c>
      <c r="C55" s="163" t="s">
        <v>538</v>
      </c>
      <c r="D55" s="71" t="s">
        <v>526</v>
      </c>
      <c r="E55" s="71">
        <v>24</v>
      </c>
      <c r="F55" s="392"/>
      <c r="G55" s="391"/>
      <c r="H55" s="39"/>
      <c r="J55" s="361"/>
      <c r="K55" s="361"/>
      <c r="L55" s="361"/>
      <c r="M55" s="361"/>
    </row>
    <row r="56" spans="2:13" x14ac:dyDescent="0.25">
      <c r="B56" s="108" t="s">
        <v>39</v>
      </c>
      <c r="C56" s="163" t="s">
        <v>539</v>
      </c>
      <c r="D56" s="71" t="s">
        <v>526</v>
      </c>
      <c r="E56" s="71">
        <v>24</v>
      </c>
      <c r="F56" s="392"/>
      <c r="G56" s="391"/>
      <c r="H56" s="39"/>
      <c r="J56" s="361"/>
      <c r="K56" s="361"/>
      <c r="L56" s="361"/>
      <c r="M56" s="361"/>
    </row>
    <row r="57" spans="2:13" x14ac:dyDescent="0.25">
      <c r="B57" s="108"/>
      <c r="C57" s="163"/>
      <c r="D57" s="71"/>
      <c r="E57" s="151"/>
      <c r="F57" s="392"/>
      <c r="G57" s="391"/>
      <c r="H57" s="39"/>
      <c r="J57" s="361"/>
      <c r="K57" s="361"/>
      <c r="L57" s="361"/>
      <c r="M57" s="361"/>
    </row>
    <row r="58" spans="2:13" x14ac:dyDescent="0.25">
      <c r="B58" s="351" t="s">
        <v>540</v>
      </c>
      <c r="C58" s="352" t="s">
        <v>541</v>
      </c>
      <c r="D58" s="71"/>
      <c r="E58" s="71"/>
      <c r="F58" s="392"/>
      <c r="G58" s="391"/>
      <c r="H58" s="39"/>
      <c r="J58" s="361"/>
      <c r="K58" s="361"/>
      <c r="L58" s="361"/>
      <c r="M58" s="361"/>
    </row>
    <row r="59" spans="2:13" x14ac:dyDescent="0.25">
      <c r="B59" s="351"/>
      <c r="C59" s="352"/>
      <c r="D59" s="71"/>
      <c r="E59" s="71"/>
      <c r="F59" s="392"/>
      <c r="G59" s="391"/>
      <c r="H59" s="39"/>
      <c r="J59" s="361"/>
      <c r="K59" s="361"/>
      <c r="L59" s="361"/>
      <c r="M59" s="361"/>
    </row>
    <row r="60" spans="2:13" x14ac:dyDescent="0.25">
      <c r="B60" s="351" t="s">
        <v>34</v>
      </c>
      <c r="C60" s="352" t="s">
        <v>542</v>
      </c>
      <c r="D60" s="71" t="s">
        <v>22</v>
      </c>
      <c r="E60" s="71">
        <v>100</v>
      </c>
      <c r="F60" s="392"/>
      <c r="G60" s="391"/>
      <c r="H60" s="39"/>
      <c r="J60" s="361"/>
      <c r="K60" s="361"/>
      <c r="L60" s="361"/>
      <c r="M60" s="361"/>
    </row>
    <row r="61" spans="2:13" x14ac:dyDescent="0.25">
      <c r="B61" s="351" t="s">
        <v>35</v>
      </c>
      <c r="C61" s="352" t="s">
        <v>543</v>
      </c>
      <c r="D61" s="71" t="s">
        <v>22</v>
      </c>
      <c r="E61" s="71">
        <v>100</v>
      </c>
      <c r="F61" s="392"/>
      <c r="G61" s="391"/>
      <c r="H61" s="39"/>
      <c r="J61" s="361"/>
      <c r="K61" s="361"/>
      <c r="L61" s="361"/>
      <c r="M61" s="361"/>
    </row>
    <row r="62" spans="2:13" x14ac:dyDescent="0.25">
      <c r="B62" s="351" t="s">
        <v>40</v>
      </c>
      <c r="C62" s="352" t="s">
        <v>544</v>
      </c>
      <c r="D62" s="71" t="s">
        <v>22</v>
      </c>
      <c r="E62" s="71">
        <v>100</v>
      </c>
      <c r="F62" s="392"/>
      <c r="G62" s="391"/>
      <c r="H62" s="39"/>
      <c r="J62" s="361"/>
      <c r="K62" s="361"/>
      <c r="L62" s="361"/>
      <c r="M62" s="361"/>
    </row>
    <row r="63" spans="2:13" x14ac:dyDescent="0.25">
      <c r="B63" s="351"/>
      <c r="C63" s="352"/>
      <c r="D63" s="71"/>
      <c r="E63" s="71"/>
      <c r="F63" s="392"/>
      <c r="G63" s="391"/>
      <c r="H63" s="39"/>
      <c r="J63" s="361"/>
      <c r="K63" s="361"/>
      <c r="L63" s="361"/>
      <c r="M63" s="361"/>
    </row>
    <row r="64" spans="2:13" x14ac:dyDescent="0.25">
      <c r="B64" s="351" t="s">
        <v>545</v>
      </c>
      <c r="C64" s="352" t="s">
        <v>546</v>
      </c>
      <c r="D64" s="71"/>
      <c r="E64" s="71"/>
      <c r="F64" s="393"/>
      <c r="G64" s="394"/>
      <c r="H64" s="39"/>
      <c r="J64" s="361"/>
      <c r="K64" s="361"/>
      <c r="L64" s="361"/>
      <c r="M64" s="361"/>
    </row>
    <row r="65" spans="2:13" x14ac:dyDescent="0.25">
      <c r="B65" s="351"/>
      <c r="C65" s="352"/>
      <c r="D65" s="71"/>
      <c r="E65" s="71"/>
      <c r="F65" s="393"/>
      <c r="G65" s="394"/>
      <c r="H65" s="39"/>
      <c r="J65" s="361"/>
      <c r="K65" s="361"/>
      <c r="L65" s="361"/>
      <c r="M65" s="361"/>
    </row>
    <row r="66" spans="2:13" x14ac:dyDescent="0.25">
      <c r="B66" s="351" t="s">
        <v>34</v>
      </c>
      <c r="C66" s="352" t="s">
        <v>547</v>
      </c>
      <c r="D66" s="71" t="s">
        <v>192</v>
      </c>
      <c r="E66" s="71">
        <v>1</v>
      </c>
      <c r="F66" s="393">
        <v>100000</v>
      </c>
      <c r="G66" s="394">
        <f>F66*E66</f>
        <v>100000</v>
      </c>
      <c r="H66" s="39"/>
      <c r="J66" s="361"/>
      <c r="K66" s="361"/>
      <c r="L66" s="361"/>
      <c r="M66" s="361"/>
    </row>
    <row r="67" spans="2:13" x14ac:dyDescent="0.25">
      <c r="B67" s="351"/>
      <c r="C67" s="352"/>
      <c r="D67" s="71"/>
      <c r="E67" s="71"/>
      <c r="F67" s="393"/>
      <c r="G67" s="394"/>
      <c r="H67" s="39"/>
      <c r="J67" s="361"/>
      <c r="K67" s="361"/>
      <c r="L67" s="361"/>
      <c r="M67" s="361"/>
    </row>
    <row r="68" spans="2:13" ht="26.4" x14ac:dyDescent="0.25">
      <c r="B68" s="351" t="s">
        <v>35</v>
      </c>
      <c r="C68" s="352" t="s">
        <v>548</v>
      </c>
      <c r="D68" s="71" t="s">
        <v>25</v>
      </c>
      <c r="E68" s="334">
        <f>G66</f>
        <v>100000</v>
      </c>
      <c r="F68" s="393"/>
      <c r="G68" s="394"/>
      <c r="H68" s="39"/>
      <c r="J68" s="361"/>
      <c r="K68" s="361"/>
      <c r="L68" s="361"/>
      <c r="M68" s="361"/>
    </row>
    <row r="69" spans="2:13" x14ac:dyDescent="0.25">
      <c r="B69" s="44"/>
      <c r="C69" s="14"/>
      <c r="D69" s="22"/>
      <c r="E69" s="151"/>
      <c r="F69" s="390"/>
      <c r="G69" s="391"/>
      <c r="H69" s="39"/>
      <c r="J69" s="361"/>
      <c r="K69" s="361"/>
      <c r="L69" s="361"/>
      <c r="M69" s="361"/>
    </row>
    <row r="70" spans="2:13" x14ac:dyDescent="0.25">
      <c r="B70" s="44"/>
      <c r="C70" s="14"/>
      <c r="D70" s="22"/>
      <c r="E70" s="22"/>
      <c r="F70" s="390"/>
      <c r="G70" s="391"/>
      <c r="H70" s="39"/>
      <c r="J70" s="361"/>
      <c r="K70" s="361"/>
      <c r="L70" s="361"/>
      <c r="M70" s="361"/>
    </row>
    <row r="71" spans="2:13" x14ac:dyDescent="0.25">
      <c r="B71" s="44"/>
      <c r="C71" s="14"/>
      <c r="D71" s="22"/>
      <c r="E71" s="22"/>
      <c r="F71" s="390"/>
      <c r="G71" s="391"/>
      <c r="H71" s="39"/>
      <c r="J71" s="361"/>
      <c r="K71" s="361"/>
      <c r="L71" s="361"/>
      <c r="M71" s="361"/>
    </row>
    <row r="72" spans="2:13" x14ac:dyDescent="0.25">
      <c r="B72" s="44"/>
      <c r="C72" s="14"/>
      <c r="D72" s="22"/>
      <c r="E72" s="22"/>
      <c r="F72" s="390"/>
      <c r="G72" s="391" t="str">
        <f>IF(D72="","",E72*F72)</f>
        <v/>
      </c>
      <c r="H72" s="39"/>
      <c r="J72" s="361"/>
      <c r="K72" s="361"/>
      <c r="L72" s="361"/>
      <c r="M72" s="361"/>
    </row>
    <row r="73" spans="2:13" s="28" customFormat="1" ht="20.100000000000001" customHeight="1" x14ac:dyDescent="0.25">
      <c r="B73" s="65" t="str">
        <f>B11</f>
        <v>C1.2</v>
      </c>
      <c r="C73" s="30" t="str">
        <f>"TOTAL CARRIED FORWARD"&amp;IF(G73=G$1," TO SUMMARY (Page C"&amp;Page_A&amp;")","")</f>
        <v>TOTAL CARRIED FORWARD TO SUMMARY (Page C52)</v>
      </c>
      <c r="D73" s="31"/>
      <c r="E73" s="32"/>
      <c r="F73" s="395"/>
      <c r="G73" s="396"/>
      <c r="H73" s="33"/>
      <c r="J73" s="366"/>
      <c r="K73" s="366"/>
      <c r="L73" s="366"/>
      <c r="M73" s="366"/>
    </row>
  </sheetData>
  <sheetProtection algorithmName="SHA-512" hashValue="41k5wvTrBmbHF6Bde0K4mtcEUAtw+8dqVm23Huko7niAtW9GSg/V01EF3aT+KQCai1ogXQp6VMy7A7k7FkAzSA==" saltValue="OzaKzoJyFpyyJBcpDnNWiw==" spinCount="100000" sheet="1" objects="1" scenarios="1"/>
  <mergeCells count="7">
    <mergeCell ref="E2:G4"/>
    <mergeCell ref="B2:D2"/>
    <mergeCell ref="B3:D3"/>
    <mergeCell ref="B4:D4"/>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7" firstPageNumber="29"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9" id="{82FCE9EE-5AF1-401C-A6D8-F51D7F59CCA6}">
            <xm:f>AND(Information!$C$8=FALSE,$D10&lt;&gt;"P C Sum",$D10&lt;&gt;"PC Sum",$D10&lt;&gt;"P Sum",$D10&lt;&gt;"Prov Sum")</xm:f>
            <x14:dxf>
              <font>
                <strike val="0"/>
                <color theme="0"/>
              </font>
              <numFmt numFmtId="4" formatCode="#,##0.00"/>
            </x14:dxf>
          </x14:cfRule>
          <xm:sqref>F10:G38 F69:G72</xm:sqref>
        </x14:conditionalFormatting>
        <x14:conditionalFormatting xmlns:xm="http://schemas.microsoft.com/office/excel/2006/main">
          <x14:cfRule type="expression" priority="6" id="{122E7ADF-F781-436C-9EDC-98944F7AA1BB}">
            <xm:f>AND(Information!$C$8=FALSE,$D73&lt;&gt;"P C Sum",$D73&lt;&gt;"PC Sum",$D73&lt;&gt;"P Sum",$D73&lt;&gt;"Prov Sum")</xm:f>
            <x14:dxf>
              <font>
                <strike val="0"/>
                <color theme="0"/>
              </font>
              <numFmt numFmtId="4" formatCode="#,##0.00"/>
            </x14:dxf>
          </x14:cfRule>
          <xm:sqref>G73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EFE0-BB11-4A8E-8789-8737B0A08041}">
  <sheetPr codeName="Sheet3">
    <tabColor rgb="FF00B050"/>
  </sheetPr>
  <dimension ref="B1:M50"/>
  <sheetViews>
    <sheetView view="pageBreakPreview" zoomScale="55" zoomScaleNormal="125" zoomScaleSheetLayoutView="55" zoomScalePageLayoutView="125" workbookViewId="0">
      <selection activeCell="G50" sqref="G50"/>
    </sheetView>
  </sheetViews>
  <sheetFormatPr defaultColWidth="6.88671875" defaultRowHeight="13.2" x14ac:dyDescent="0.25"/>
  <cols>
    <col min="1" max="1" width="0.88671875" style="1" customWidth="1"/>
    <col min="2" max="2" width="11.5546875" style="34"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3" width="15.5546875" style="1" customWidth="1"/>
    <col min="14" max="16384" width="6.88671875" style="1"/>
  </cols>
  <sheetData>
    <row r="1" spans="2:13" x14ac:dyDescent="0.25">
      <c r="G1" s="171"/>
    </row>
    <row r="2" spans="2:13" x14ac:dyDescent="0.25">
      <c r="B2" s="86" t="str">
        <f>Client1</f>
        <v>Province of KwaZulu-Natal</v>
      </c>
      <c r="C2" s="87"/>
      <c r="D2" s="60"/>
      <c r="E2" s="428" t="str">
        <f>"Contract No. "&amp;ContractNo</f>
        <v>Contract No. ZNB01239/00000/00/PMC/INF/21/T</v>
      </c>
      <c r="F2" s="428"/>
      <c r="G2" s="428"/>
      <c r="J2" s="355"/>
      <c r="K2" s="355"/>
      <c r="L2" s="355"/>
      <c r="M2" s="356"/>
    </row>
    <row r="3" spans="2:13" x14ac:dyDescent="0.25">
      <c r="B3" s="85" t="str">
        <f>Client2</f>
        <v>Department of Transport</v>
      </c>
      <c r="C3" s="87"/>
      <c r="D3" s="60"/>
      <c r="E3" s="60"/>
      <c r="F3" s="61"/>
      <c r="G3" s="88"/>
      <c r="J3" s="61"/>
      <c r="K3" s="61"/>
      <c r="L3" s="61"/>
      <c r="M3" s="61"/>
    </row>
    <row r="4" spans="2:13" x14ac:dyDescent="0.25">
      <c r="B4" s="62"/>
      <c r="C4" s="62"/>
      <c r="D4" s="63"/>
      <c r="E4" s="63"/>
      <c r="F4" s="64"/>
      <c r="G4" s="89"/>
      <c r="J4" s="61"/>
      <c r="K4" s="61"/>
      <c r="L4" s="61"/>
      <c r="M4" s="61"/>
    </row>
    <row r="5" spans="2:13" x14ac:dyDescent="0.25">
      <c r="B5" s="426" t="s">
        <v>8</v>
      </c>
      <c r="C5" s="427"/>
      <c r="D5" s="427"/>
      <c r="E5" s="427"/>
      <c r="F5" s="427"/>
      <c r="G5" s="423" t="str">
        <f>"CHAPTER "&amp;B11</f>
        <v>CHAPTER C1.3</v>
      </c>
      <c r="H5" s="6"/>
      <c r="J5" s="61"/>
      <c r="K5" s="61"/>
      <c r="L5" s="61"/>
      <c r="M5" s="61"/>
    </row>
    <row r="6" spans="2:13" ht="7.5" customHeight="1" x14ac:dyDescent="0.25">
      <c r="B6" s="419" t="str">
        <f>ContractDescription</f>
        <v>PROVISION OF ROUTINE AND SAFETY MAINTENANCE ON VARIOUS ROADS WITHIN THE TAYLORS HALT ZONE - VULINDLELA AREA OFFICE</v>
      </c>
      <c r="C6" s="420"/>
      <c r="D6" s="420"/>
      <c r="E6" s="420"/>
      <c r="F6" s="420"/>
      <c r="G6" s="424"/>
      <c r="H6" s="8"/>
      <c r="J6" s="61"/>
      <c r="K6" s="61"/>
      <c r="L6" s="61"/>
      <c r="M6" s="61"/>
    </row>
    <row r="7" spans="2:13" ht="12.75" customHeight="1" x14ac:dyDescent="0.25">
      <c r="B7" s="419"/>
      <c r="C7" s="420"/>
      <c r="D7" s="420"/>
      <c r="E7" s="420"/>
      <c r="F7" s="420"/>
      <c r="G7" s="424"/>
      <c r="H7" s="8"/>
      <c r="J7" s="61"/>
      <c r="K7" s="61"/>
      <c r="L7" s="61"/>
      <c r="M7" s="61"/>
    </row>
    <row r="8" spans="2:13" ht="7.5" customHeight="1" x14ac:dyDescent="0.25">
      <c r="B8" s="421"/>
      <c r="C8" s="422"/>
      <c r="D8" s="422"/>
      <c r="E8" s="422"/>
      <c r="F8" s="422"/>
      <c r="G8" s="425"/>
      <c r="H8" s="8"/>
      <c r="J8" s="61"/>
      <c r="K8" s="61"/>
      <c r="L8" s="61"/>
      <c r="M8" s="61"/>
    </row>
    <row r="9" spans="2:13" s="9" customFormat="1" ht="24.9" customHeight="1" x14ac:dyDescent="0.25">
      <c r="B9" s="10" t="s">
        <v>0</v>
      </c>
      <c r="C9" s="11" t="s">
        <v>1</v>
      </c>
      <c r="D9" s="11" t="s">
        <v>2</v>
      </c>
      <c r="E9" s="11" t="s">
        <v>3</v>
      </c>
      <c r="F9" s="11" t="s">
        <v>4</v>
      </c>
      <c r="G9" s="11" t="s">
        <v>5</v>
      </c>
      <c r="H9" s="12"/>
      <c r="J9" s="358"/>
      <c r="K9" s="358"/>
      <c r="L9" s="358"/>
      <c r="M9" s="358"/>
    </row>
    <row r="10" spans="2:13" x14ac:dyDescent="0.25">
      <c r="B10" s="44"/>
      <c r="C10" s="14"/>
      <c r="D10" s="15"/>
      <c r="E10" s="15"/>
      <c r="F10" s="16"/>
      <c r="G10" s="24" t="str">
        <f t="shared" ref="G10:G13" si="0">IF(D10="","",E10*F10)</f>
        <v/>
      </c>
      <c r="H10" s="18"/>
      <c r="J10" s="359"/>
      <c r="K10" s="359"/>
      <c r="L10" s="359"/>
      <c r="M10" s="359"/>
    </row>
    <row r="11" spans="2:13" ht="26.4" x14ac:dyDescent="0.25">
      <c r="B11" s="56" t="s">
        <v>41</v>
      </c>
      <c r="C11" s="20" t="s">
        <v>42</v>
      </c>
      <c r="D11" s="22"/>
      <c r="E11" s="22"/>
      <c r="F11" s="16"/>
      <c r="G11" s="24" t="str">
        <f t="shared" si="0"/>
        <v/>
      </c>
      <c r="H11" s="39"/>
      <c r="J11" s="360"/>
      <c r="K11" s="360"/>
      <c r="L11" s="360"/>
      <c r="M11" s="360"/>
    </row>
    <row r="12" spans="2:13" x14ac:dyDescent="0.25">
      <c r="B12" s="44"/>
      <c r="C12" s="14"/>
      <c r="D12" s="22"/>
      <c r="E12" s="22"/>
      <c r="F12" s="16"/>
      <c r="G12" s="24" t="str">
        <f t="shared" si="0"/>
        <v/>
      </c>
      <c r="H12" s="39"/>
      <c r="J12" s="360"/>
      <c r="K12" s="360"/>
      <c r="L12" s="360"/>
      <c r="M12" s="360"/>
    </row>
    <row r="13" spans="2:13" x14ac:dyDescent="0.25">
      <c r="B13" s="44" t="s">
        <v>43</v>
      </c>
      <c r="C13" s="14" t="s">
        <v>44</v>
      </c>
      <c r="D13" s="22"/>
      <c r="E13" s="22"/>
      <c r="F13" s="16"/>
      <c r="G13" s="24" t="str">
        <f t="shared" si="0"/>
        <v/>
      </c>
      <c r="H13" s="39"/>
      <c r="J13" s="360"/>
      <c r="K13" s="360"/>
      <c r="L13" s="360"/>
      <c r="M13" s="360"/>
    </row>
    <row r="14" spans="2:13" x14ac:dyDescent="0.25">
      <c r="B14" s="44"/>
      <c r="C14" s="14"/>
      <c r="D14" s="22"/>
      <c r="E14" s="22"/>
      <c r="F14" s="16"/>
      <c r="G14" s="24"/>
      <c r="H14" s="39"/>
      <c r="J14" s="360"/>
      <c r="K14" s="360"/>
      <c r="L14" s="360"/>
      <c r="M14" s="360"/>
    </row>
    <row r="15" spans="2:13" x14ac:dyDescent="0.25">
      <c r="B15" s="44" t="s">
        <v>45</v>
      </c>
      <c r="C15" s="14" t="s">
        <v>47</v>
      </c>
      <c r="D15" s="22" t="s">
        <v>11</v>
      </c>
      <c r="E15" s="23">
        <v>1</v>
      </c>
      <c r="F15" s="390"/>
      <c r="G15" s="391"/>
      <c r="H15" s="40"/>
      <c r="J15" s="359"/>
      <c r="K15" s="359"/>
      <c r="L15" s="359"/>
      <c r="M15" s="359"/>
    </row>
    <row r="16" spans="2:13" x14ac:dyDescent="0.25">
      <c r="B16" s="44"/>
      <c r="C16" s="14"/>
      <c r="D16" s="22"/>
      <c r="E16" s="23"/>
      <c r="F16" s="390"/>
      <c r="G16" s="391"/>
      <c r="H16" s="40"/>
      <c r="J16" s="360"/>
      <c r="K16" s="360"/>
      <c r="L16" s="360"/>
      <c r="M16" s="360"/>
    </row>
    <row r="17" spans="2:13" x14ac:dyDescent="0.25">
      <c r="B17" s="44" t="s">
        <v>46</v>
      </c>
      <c r="C17" s="14" t="s">
        <v>48</v>
      </c>
      <c r="D17" s="22" t="s">
        <v>17</v>
      </c>
      <c r="E17" s="151">
        <f>_Duration</f>
        <v>24</v>
      </c>
      <c r="F17" s="390"/>
      <c r="G17" s="391"/>
      <c r="H17" s="40"/>
      <c r="J17" s="360"/>
      <c r="K17" s="360"/>
      <c r="L17" s="360"/>
      <c r="M17" s="360"/>
    </row>
    <row r="18" spans="2:13" x14ac:dyDescent="0.25">
      <c r="B18" s="44"/>
      <c r="C18" s="14"/>
      <c r="D18" s="22"/>
      <c r="E18" s="23"/>
      <c r="F18" s="390"/>
      <c r="G18" s="391"/>
      <c r="H18" s="39"/>
      <c r="J18" s="360"/>
      <c r="K18" s="360"/>
      <c r="L18" s="360"/>
      <c r="M18" s="360"/>
    </row>
    <row r="19" spans="2:13" ht="15.6" x14ac:dyDescent="0.25">
      <c r="B19" s="44" t="s">
        <v>49</v>
      </c>
      <c r="C19" s="14" t="s">
        <v>50</v>
      </c>
      <c r="D19" s="22" t="s">
        <v>51</v>
      </c>
      <c r="E19" s="23">
        <v>12</v>
      </c>
      <c r="F19" s="390"/>
      <c r="G19" s="391"/>
      <c r="H19" s="39"/>
      <c r="J19" s="360"/>
      <c r="K19" s="360"/>
      <c r="L19" s="360"/>
      <c r="M19" s="360"/>
    </row>
    <row r="20" spans="2:13" x14ac:dyDescent="0.25">
      <c r="B20" s="44"/>
      <c r="C20" s="14"/>
      <c r="D20" s="22"/>
      <c r="E20" s="23"/>
      <c r="F20" s="390"/>
      <c r="G20" s="391"/>
      <c r="H20" s="41"/>
      <c r="J20" s="359"/>
      <c r="K20" s="359"/>
      <c r="L20" s="359"/>
      <c r="M20" s="359"/>
    </row>
    <row r="21" spans="2:13" ht="34.200000000000003" x14ac:dyDescent="0.25">
      <c r="B21" s="44"/>
      <c r="C21" s="156" t="s">
        <v>305</v>
      </c>
      <c r="D21" s="22"/>
      <c r="E21" s="22"/>
      <c r="F21" s="390"/>
      <c r="G21" s="391"/>
      <c r="H21" s="39"/>
      <c r="J21" s="360"/>
      <c r="K21" s="360"/>
      <c r="L21" s="360"/>
      <c r="M21" s="360"/>
    </row>
    <row r="22" spans="2:13" x14ac:dyDescent="0.25">
      <c r="B22" s="44"/>
      <c r="C22" s="14"/>
      <c r="D22" s="22"/>
      <c r="E22" s="22"/>
      <c r="F22" s="390"/>
      <c r="G22" s="391"/>
      <c r="H22" s="39"/>
      <c r="J22" s="360"/>
      <c r="K22" s="360"/>
      <c r="L22" s="360"/>
      <c r="M22" s="360"/>
    </row>
    <row r="23" spans="2:13" x14ac:dyDescent="0.25">
      <c r="B23" s="44"/>
      <c r="C23" s="14"/>
      <c r="D23" s="22"/>
      <c r="E23" s="22"/>
      <c r="F23" s="390"/>
      <c r="G23" s="391"/>
      <c r="H23" s="39"/>
      <c r="J23" s="360"/>
      <c r="K23" s="360"/>
      <c r="L23" s="360"/>
      <c r="M23" s="360"/>
    </row>
    <row r="24" spans="2:13" x14ac:dyDescent="0.25">
      <c r="B24" s="44"/>
      <c r="C24" s="14"/>
      <c r="D24" s="22"/>
      <c r="E24" s="22"/>
      <c r="F24" s="390"/>
      <c r="G24" s="391"/>
      <c r="H24" s="39"/>
      <c r="J24" s="360"/>
      <c r="K24" s="360"/>
      <c r="L24" s="360"/>
      <c r="M24" s="360"/>
    </row>
    <row r="25" spans="2:13" x14ac:dyDescent="0.25">
      <c r="B25" s="44"/>
      <c r="C25" s="14"/>
      <c r="D25" s="22"/>
      <c r="E25" s="22"/>
      <c r="F25" s="390"/>
      <c r="G25" s="391"/>
      <c r="H25" s="39"/>
      <c r="J25" s="359"/>
      <c r="K25" s="359"/>
      <c r="L25" s="359"/>
      <c r="M25" s="359"/>
    </row>
    <row r="26" spans="2:13" x14ac:dyDescent="0.25">
      <c r="B26" s="44"/>
      <c r="C26" s="14"/>
      <c r="D26" s="22"/>
      <c r="E26" s="22"/>
      <c r="F26" s="390"/>
      <c r="G26" s="391"/>
      <c r="H26" s="39"/>
      <c r="J26" s="361"/>
      <c r="K26" s="361"/>
      <c r="L26" s="361"/>
      <c r="M26" s="361"/>
    </row>
    <row r="27" spans="2:13" x14ac:dyDescent="0.25">
      <c r="B27" s="44"/>
      <c r="C27" s="14"/>
      <c r="D27" s="22"/>
      <c r="E27" s="22"/>
      <c r="F27" s="390"/>
      <c r="G27" s="391"/>
      <c r="H27" s="39"/>
      <c r="J27" s="361"/>
      <c r="K27" s="361"/>
      <c r="L27" s="361"/>
      <c r="M27" s="361"/>
    </row>
    <row r="28" spans="2:13" x14ac:dyDescent="0.25">
      <c r="B28" s="44"/>
      <c r="C28" s="14"/>
      <c r="D28" s="22"/>
      <c r="E28" s="22"/>
      <c r="F28" s="390"/>
      <c r="G28" s="391"/>
      <c r="H28" s="39"/>
      <c r="J28" s="361"/>
      <c r="K28" s="361"/>
      <c r="L28" s="361"/>
      <c r="M28" s="361"/>
    </row>
    <row r="29" spans="2:13" x14ac:dyDescent="0.25">
      <c r="B29" s="44"/>
      <c r="C29" s="14"/>
      <c r="D29" s="22"/>
      <c r="E29" s="22"/>
      <c r="F29" s="390"/>
      <c r="G29" s="391"/>
      <c r="H29" s="39"/>
      <c r="J29" s="361"/>
      <c r="K29" s="361"/>
      <c r="L29" s="361"/>
      <c r="M29" s="361"/>
    </row>
    <row r="30" spans="2:13" x14ac:dyDescent="0.25">
      <c r="B30" s="44"/>
      <c r="C30" s="14"/>
      <c r="D30" s="22"/>
      <c r="E30" s="22"/>
      <c r="F30" s="390"/>
      <c r="G30" s="391"/>
      <c r="H30" s="39"/>
      <c r="J30" s="361"/>
      <c r="K30" s="361"/>
      <c r="L30" s="361"/>
      <c r="M30" s="361"/>
    </row>
    <row r="31" spans="2:13" x14ac:dyDescent="0.25">
      <c r="B31" s="44"/>
      <c r="C31" s="14"/>
      <c r="D31" s="22"/>
      <c r="E31" s="22"/>
      <c r="F31" s="390"/>
      <c r="G31" s="391"/>
      <c r="H31" s="39"/>
      <c r="J31" s="361"/>
      <c r="K31" s="361"/>
      <c r="L31" s="361"/>
      <c r="M31" s="361"/>
    </row>
    <row r="32" spans="2:13" x14ac:dyDescent="0.25">
      <c r="B32" s="44"/>
      <c r="C32" s="14"/>
      <c r="D32" s="22"/>
      <c r="E32" s="22"/>
      <c r="F32" s="390"/>
      <c r="G32" s="391"/>
      <c r="H32" s="39"/>
      <c r="J32" s="361"/>
      <c r="K32" s="361"/>
      <c r="L32" s="361"/>
      <c r="M32" s="361"/>
    </row>
    <row r="33" spans="2:13" x14ac:dyDescent="0.25">
      <c r="B33" s="44"/>
      <c r="C33" s="14"/>
      <c r="D33" s="22"/>
      <c r="E33" s="22"/>
      <c r="F33" s="390"/>
      <c r="G33" s="391"/>
      <c r="H33" s="39"/>
      <c r="J33" s="361"/>
      <c r="K33" s="361"/>
      <c r="L33" s="361"/>
      <c r="M33" s="361"/>
    </row>
    <row r="34" spans="2:13" x14ac:dyDescent="0.25">
      <c r="B34" s="44"/>
      <c r="C34" s="14"/>
      <c r="D34" s="22"/>
      <c r="E34" s="22"/>
      <c r="F34" s="390"/>
      <c r="G34" s="391"/>
      <c r="H34" s="39"/>
      <c r="J34" s="361"/>
      <c r="K34" s="361"/>
      <c r="L34" s="361"/>
      <c r="M34" s="361"/>
    </row>
    <row r="35" spans="2:13" x14ac:dyDescent="0.25">
      <c r="B35" s="44"/>
      <c r="C35" s="14"/>
      <c r="D35" s="22"/>
      <c r="E35" s="22"/>
      <c r="F35" s="390"/>
      <c r="G35" s="391"/>
      <c r="H35" s="39"/>
      <c r="J35" s="361"/>
      <c r="K35" s="361"/>
      <c r="L35" s="361"/>
      <c r="M35" s="361"/>
    </row>
    <row r="36" spans="2:13" x14ac:dyDescent="0.25">
      <c r="B36" s="44"/>
      <c r="C36" s="14"/>
      <c r="D36" s="22"/>
      <c r="E36" s="22"/>
      <c r="F36" s="390"/>
      <c r="G36" s="391"/>
      <c r="H36" s="39"/>
      <c r="J36" s="361"/>
      <c r="K36" s="361"/>
      <c r="L36" s="361"/>
      <c r="M36" s="361"/>
    </row>
    <row r="37" spans="2:13" x14ac:dyDescent="0.25">
      <c r="B37" s="44"/>
      <c r="C37" s="14"/>
      <c r="D37" s="22"/>
      <c r="E37" s="22"/>
      <c r="F37" s="390"/>
      <c r="G37" s="391"/>
      <c r="H37" s="39"/>
      <c r="J37" s="361"/>
      <c r="K37" s="361"/>
      <c r="L37" s="361"/>
      <c r="M37" s="361"/>
    </row>
    <row r="38" spans="2:13" x14ac:dyDescent="0.25">
      <c r="B38" s="44"/>
      <c r="C38" s="14"/>
      <c r="D38" s="22"/>
      <c r="E38" s="22"/>
      <c r="F38" s="390"/>
      <c r="G38" s="391"/>
      <c r="H38" s="39"/>
      <c r="J38" s="361"/>
      <c r="K38" s="361"/>
      <c r="L38" s="361"/>
      <c r="M38" s="361"/>
    </row>
    <row r="39" spans="2:13" x14ac:dyDescent="0.25">
      <c r="B39" s="44"/>
      <c r="C39" s="14"/>
      <c r="D39" s="22"/>
      <c r="E39" s="22"/>
      <c r="F39" s="390"/>
      <c r="G39" s="391"/>
      <c r="H39" s="39"/>
      <c r="J39" s="361"/>
      <c r="K39" s="361"/>
      <c r="L39" s="361"/>
      <c r="M39" s="361"/>
    </row>
    <row r="40" spans="2:13" x14ac:dyDescent="0.25">
      <c r="B40" s="44"/>
      <c r="C40" s="14"/>
      <c r="D40" s="22"/>
      <c r="E40" s="22"/>
      <c r="F40" s="390"/>
      <c r="G40" s="391"/>
      <c r="H40" s="39"/>
      <c r="J40" s="361"/>
      <c r="K40" s="361"/>
      <c r="L40" s="361"/>
      <c r="M40" s="361"/>
    </row>
    <row r="41" spans="2:13" x14ac:dyDescent="0.25">
      <c r="B41" s="44"/>
      <c r="C41" s="14"/>
      <c r="D41" s="22"/>
      <c r="E41" s="22"/>
      <c r="F41" s="390"/>
      <c r="G41" s="391"/>
      <c r="H41" s="39"/>
      <c r="J41" s="361"/>
      <c r="K41" s="361"/>
      <c r="L41" s="361"/>
      <c r="M41" s="361"/>
    </row>
    <row r="42" spans="2:13" x14ac:dyDescent="0.25">
      <c r="B42" s="44"/>
      <c r="C42" s="14"/>
      <c r="D42" s="22"/>
      <c r="E42" s="22"/>
      <c r="F42" s="390"/>
      <c r="G42" s="391"/>
      <c r="H42" s="39"/>
      <c r="J42" s="361"/>
      <c r="K42" s="361"/>
      <c r="L42" s="361"/>
      <c r="M42" s="361"/>
    </row>
    <row r="43" spans="2:13" x14ac:dyDescent="0.25">
      <c r="B43" s="44"/>
      <c r="C43" s="14"/>
      <c r="D43" s="22"/>
      <c r="E43" s="22"/>
      <c r="F43" s="390"/>
      <c r="G43" s="391"/>
      <c r="H43" s="39"/>
      <c r="J43" s="361"/>
      <c r="K43" s="361"/>
      <c r="L43" s="361"/>
      <c r="M43" s="361"/>
    </row>
    <row r="44" spans="2:13" x14ac:dyDescent="0.25">
      <c r="B44" s="44"/>
      <c r="C44" s="14"/>
      <c r="D44" s="22"/>
      <c r="E44" s="22"/>
      <c r="F44" s="390"/>
      <c r="G44" s="391"/>
      <c r="H44" s="39"/>
      <c r="J44" s="361"/>
      <c r="K44" s="361"/>
      <c r="L44" s="361"/>
      <c r="M44" s="361"/>
    </row>
    <row r="45" spans="2:13" x14ac:dyDescent="0.25">
      <c r="B45" s="44"/>
      <c r="C45" s="14"/>
      <c r="D45" s="22"/>
      <c r="E45" s="22"/>
      <c r="F45" s="390"/>
      <c r="G45" s="391"/>
      <c r="H45" s="39"/>
      <c r="J45" s="361"/>
      <c r="K45" s="361"/>
      <c r="L45" s="361"/>
      <c r="M45" s="361"/>
    </row>
    <row r="46" spans="2:13" x14ac:dyDescent="0.25">
      <c r="B46" s="44"/>
      <c r="C46" s="14"/>
      <c r="D46" s="22"/>
      <c r="E46" s="22"/>
      <c r="F46" s="390"/>
      <c r="G46" s="391"/>
      <c r="H46" s="39"/>
      <c r="J46" s="361"/>
      <c r="K46" s="361"/>
      <c r="L46" s="361"/>
      <c r="M46" s="361"/>
    </row>
    <row r="47" spans="2:13" x14ac:dyDescent="0.25">
      <c r="B47" s="44"/>
      <c r="C47" s="14"/>
      <c r="D47" s="22"/>
      <c r="E47" s="22"/>
      <c r="F47" s="390"/>
      <c r="G47" s="391"/>
      <c r="H47" s="39"/>
      <c r="J47" s="361"/>
      <c r="K47" s="361"/>
      <c r="L47" s="361"/>
      <c r="M47" s="361"/>
    </row>
    <row r="48" spans="2:13" x14ac:dyDescent="0.25">
      <c r="B48" s="44"/>
      <c r="C48" s="14"/>
      <c r="D48" s="22"/>
      <c r="E48" s="22"/>
      <c r="F48" s="390"/>
      <c r="G48" s="391"/>
      <c r="H48" s="39"/>
      <c r="J48" s="361"/>
      <c r="K48" s="361"/>
      <c r="L48" s="361"/>
      <c r="M48" s="361"/>
    </row>
    <row r="49" spans="2:13" x14ac:dyDescent="0.25">
      <c r="B49" s="44"/>
      <c r="C49" s="14"/>
      <c r="D49" s="22"/>
      <c r="E49" s="22"/>
      <c r="F49" s="390"/>
      <c r="G49" s="391"/>
      <c r="H49" s="39"/>
      <c r="J49" s="361"/>
      <c r="K49" s="361"/>
      <c r="L49" s="361"/>
      <c r="M49" s="361"/>
    </row>
    <row r="50" spans="2:13" s="28" customFormat="1" ht="24.9" customHeight="1" x14ac:dyDescent="0.25">
      <c r="B50" s="29" t="str">
        <f>B11</f>
        <v>C1.3</v>
      </c>
      <c r="C50" s="30" t="str">
        <f>"TOTAL CARRIED FORWARD"&amp;IF(G50=G$1," TO SUMMARY (Page C"&amp;Page_A&amp;")","")</f>
        <v>TOTAL CARRIED FORWARD TO SUMMARY (Page C52)</v>
      </c>
      <c r="D50" s="31"/>
      <c r="E50" s="32"/>
      <c r="F50" s="395"/>
      <c r="G50" s="396"/>
      <c r="H50" s="33"/>
      <c r="J50" s="366"/>
      <c r="K50" s="366"/>
      <c r="L50" s="366"/>
      <c r="M50" s="366"/>
    </row>
  </sheetData>
  <sheetProtection algorithmName="SHA-512" hashValue="Y3gzrpqjmKHlPncybevB1flqt5WkEfkckv7OhI2GkXb9nbEsGGJbgJnk8HoAIogjxj4A+vjGtRO3Lw57TbZpMA==" saltValue="p/QyvohemW6SkS8A/R/f8A==" spinCount="100000" sheet="1" objects="1" scenarios="1"/>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20-10-2021: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77DB1714-331A-49DC-B74C-D170BC333603}">
            <xm:f>AND(Information!$C$8=FALSE,$D10&lt;&gt;"P C Sum",$D10&lt;&gt;"PC Sum",$D10&lt;&gt;"P Sum",$D10&lt;&gt;"Prov Sum")</xm:f>
            <x14:dxf>
              <font>
                <strike val="0"/>
                <color theme="0"/>
              </font>
              <numFmt numFmtId="4" formatCode="#,##0.00"/>
            </x14:dxf>
          </x14:cfRule>
          <xm:sqref>F10:G49</xm:sqref>
        </x14:conditionalFormatting>
        <x14:conditionalFormatting xmlns:xm="http://schemas.microsoft.com/office/excel/2006/main">
          <x14:cfRule type="expression" priority="1" id="{C7D1F558-87B7-4ADF-854A-E6E4D09349A3}">
            <xm:f>AND(Information!$C$8=FALSE,$D50&lt;&gt;"P C Sum",$D50&lt;&gt;"PC Sum",$D50&lt;&gt;"P Sum",$D50&lt;&gt;"Prov Sum")</xm:f>
            <x14:dxf>
              <font>
                <strike val="0"/>
                <color theme="0"/>
              </font>
              <numFmt numFmtId="4" formatCode="#,##0.00"/>
            </x14:dxf>
          </x14:cfRule>
          <xm:sqref>G50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5E22-0819-4877-AE8F-D8F2A910665C}">
  <sheetPr codeName="Sheet5">
    <tabColor rgb="FF00B050"/>
  </sheetPr>
  <dimension ref="B1:S58"/>
  <sheetViews>
    <sheetView view="pageBreakPreview" zoomScale="55" zoomScaleNormal="100" zoomScaleSheetLayoutView="55" zoomScalePageLayoutView="125" workbookViewId="0">
      <selection activeCell="F42" sqref="F42"/>
    </sheetView>
  </sheetViews>
  <sheetFormatPr defaultColWidth="6.88671875" defaultRowHeight="13.2" x14ac:dyDescent="0.25"/>
  <cols>
    <col min="1" max="1" width="0.88671875" style="1" customWidth="1"/>
    <col min="2" max="2" width="11.5546875" style="34"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3" width="15.5546875" style="1" customWidth="1"/>
    <col min="14" max="16384" width="6.88671875" style="1"/>
  </cols>
  <sheetData>
    <row r="1" spans="2:19" x14ac:dyDescent="0.25">
      <c r="G1" s="171"/>
    </row>
    <row r="2" spans="2:19" x14ac:dyDescent="0.25">
      <c r="B2" s="86" t="str">
        <f>Client1</f>
        <v>Province of KwaZulu-Natal</v>
      </c>
      <c r="C2" s="87"/>
      <c r="D2" s="60"/>
      <c r="E2" s="428" t="str">
        <f>"Contract No. "&amp;ContractNo</f>
        <v>Contract No. ZNB01239/00000/00/PMC/INF/21/T</v>
      </c>
      <c r="F2" s="428"/>
      <c r="G2" s="428"/>
      <c r="J2" s="355"/>
      <c r="K2" s="355"/>
      <c r="L2" s="355"/>
      <c r="M2" s="356"/>
      <c r="N2" s="61"/>
      <c r="O2" s="61"/>
      <c r="P2" s="61"/>
      <c r="Q2" s="61"/>
      <c r="R2" s="61"/>
      <c r="S2" s="61"/>
    </row>
    <row r="3" spans="2:19" x14ac:dyDescent="0.25">
      <c r="B3" s="85" t="str">
        <f>Client2</f>
        <v>Department of Transport</v>
      </c>
      <c r="C3" s="87"/>
      <c r="D3" s="60"/>
      <c r="E3" s="60"/>
      <c r="F3" s="61"/>
      <c r="G3" s="88"/>
      <c r="J3" s="61"/>
      <c r="K3" s="61"/>
      <c r="L3" s="61"/>
      <c r="M3" s="61"/>
      <c r="N3" s="61"/>
      <c r="O3" s="61"/>
      <c r="P3" s="61"/>
      <c r="Q3" s="61"/>
      <c r="R3" s="61"/>
      <c r="S3" s="61"/>
    </row>
    <row r="4" spans="2:19" x14ac:dyDescent="0.25">
      <c r="B4" s="62"/>
      <c r="C4" s="62"/>
      <c r="D4" s="63"/>
      <c r="E4" s="63"/>
      <c r="F4" s="64"/>
      <c r="G4" s="89"/>
      <c r="J4" s="61"/>
      <c r="K4" s="61"/>
      <c r="L4" s="61"/>
      <c r="M4" s="61"/>
      <c r="N4" s="61"/>
      <c r="O4" s="61"/>
      <c r="P4" s="61"/>
      <c r="Q4" s="61"/>
      <c r="R4" s="61"/>
      <c r="S4" s="61"/>
    </row>
    <row r="5" spans="2:19" x14ac:dyDescent="0.25">
      <c r="B5" s="426" t="s">
        <v>8</v>
      </c>
      <c r="C5" s="427"/>
      <c r="D5" s="427"/>
      <c r="E5" s="427"/>
      <c r="F5" s="427"/>
      <c r="G5" s="423" t="str">
        <f>"CHAPTER "&amp;B11</f>
        <v>CHAPTER C1.5</v>
      </c>
      <c r="H5" s="6"/>
      <c r="J5" s="61"/>
      <c r="K5" s="61"/>
      <c r="L5" s="61"/>
      <c r="M5" s="61"/>
      <c r="N5" s="61"/>
      <c r="O5" s="61"/>
      <c r="P5" s="61"/>
      <c r="Q5" s="61"/>
      <c r="R5" s="61"/>
      <c r="S5" s="61"/>
    </row>
    <row r="6" spans="2:19" ht="7.5" customHeight="1" x14ac:dyDescent="0.25">
      <c r="B6" s="419" t="str">
        <f>ContractDescription</f>
        <v>PROVISION OF ROUTINE AND SAFETY MAINTENANCE ON VARIOUS ROADS WITHIN THE TAYLORS HALT ZONE - VULINDLELA AREA OFFICE</v>
      </c>
      <c r="C6" s="420"/>
      <c r="D6" s="420"/>
      <c r="E6" s="420"/>
      <c r="F6" s="420"/>
      <c r="G6" s="424"/>
      <c r="H6" s="8"/>
      <c r="J6" s="61"/>
      <c r="K6" s="61"/>
      <c r="L6" s="61"/>
      <c r="M6" s="61"/>
      <c r="N6" s="61"/>
      <c r="O6" s="61"/>
      <c r="P6" s="61"/>
      <c r="Q6" s="61"/>
      <c r="R6" s="61"/>
      <c r="S6" s="61"/>
    </row>
    <row r="7" spans="2:19" ht="12.75" customHeight="1" x14ac:dyDescent="0.25">
      <c r="B7" s="419"/>
      <c r="C7" s="420"/>
      <c r="D7" s="420"/>
      <c r="E7" s="420"/>
      <c r="F7" s="420"/>
      <c r="G7" s="424"/>
      <c r="H7" s="8"/>
      <c r="J7" s="61"/>
      <c r="K7" s="61"/>
      <c r="L7" s="61"/>
      <c r="M7" s="61"/>
      <c r="N7" s="61"/>
      <c r="O7" s="61"/>
      <c r="P7" s="61"/>
      <c r="Q7" s="61"/>
      <c r="R7" s="61"/>
      <c r="S7" s="61"/>
    </row>
    <row r="8" spans="2:19" ht="7.5" customHeight="1" x14ac:dyDescent="0.25">
      <c r="B8" s="421"/>
      <c r="C8" s="422"/>
      <c r="D8" s="422"/>
      <c r="E8" s="422"/>
      <c r="F8" s="422"/>
      <c r="G8" s="425"/>
      <c r="H8" s="8"/>
      <c r="J8" s="61"/>
      <c r="K8" s="61"/>
      <c r="L8" s="61"/>
      <c r="M8" s="61"/>
      <c r="N8" s="61"/>
      <c r="O8" s="61"/>
      <c r="P8" s="61"/>
      <c r="Q8" s="61"/>
      <c r="R8" s="61"/>
      <c r="S8" s="61"/>
    </row>
    <row r="9" spans="2:19" s="9" customFormat="1" ht="24.9" customHeight="1" x14ac:dyDescent="0.25">
      <c r="B9" s="10" t="s">
        <v>0</v>
      </c>
      <c r="C9" s="11" t="s">
        <v>1</v>
      </c>
      <c r="D9" s="11" t="s">
        <v>2</v>
      </c>
      <c r="E9" s="11" t="s">
        <v>3</v>
      </c>
      <c r="F9" s="11" t="s">
        <v>4</v>
      </c>
      <c r="G9" s="11" t="s">
        <v>5</v>
      </c>
      <c r="H9" s="12"/>
      <c r="J9" s="358"/>
      <c r="K9" s="358"/>
      <c r="L9" s="358"/>
      <c r="M9" s="358"/>
      <c r="N9" s="367"/>
      <c r="O9" s="367"/>
      <c r="P9" s="367"/>
      <c r="Q9" s="367"/>
      <c r="R9" s="367"/>
      <c r="S9" s="367"/>
    </row>
    <row r="10" spans="2:19" x14ac:dyDescent="0.25">
      <c r="B10" s="13"/>
      <c r="C10" s="14"/>
      <c r="D10" s="15"/>
      <c r="E10" s="15"/>
      <c r="F10" s="16"/>
      <c r="G10" s="24" t="str">
        <f t="shared" ref="G10:G13" si="0">IF(D10="","",E10*F10)</f>
        <v/>
      </c>
      <c r="H10" s="18"/>
      <c r="J10" s="359"/>
      <c r="K10" s="359"/>
      <c r="L10" s="359"/>
      <c r="M10" s="359"/>
      <c r="N10" s="61"/>
      <c r="O10" s="61"/>
      <c r="P10" s="61"/>
      <c r="Q10" s="61"/>
      <c r="R10" s="61"/>
      <c r="S10" s="61"/>
    </row>
    <row r="11" spans="2:19" x14ac:dyDescent="0.25">
      <c r="B11" s="56" t="s">
        <v>318</v>
      </c>
      <c r="C11" s="20" t="s">
        <v>52</v>
      </c>
      <c r="D11" s="22"/>
      <c r="E11" s="22"/>
      <c r="F11" s="16"/>
      <c r="G11" s="24" t="str">
        <f t="shared" si="0"/>
        <v/>
      </c>
      <c r="H11" s="39"/>
      <c r="J11" s="360"/>
      <c r="K11" s="360"/>
      <c r="L11" s="360"/>
      <c r="M11" s="360"/>
      <c r="N11" s="61"/>
      <c r="O11" s="61"/>
      <c r="P11" s="61"/>
      <c r="Q11" s="61"/>
      <c r="R11" s="61"/>
      <c r="S11" s="61"/>
    </row>
    <row r="12" spans="2:19" x14ac:dyDescent="0.25">
      <c r="B12" s="44"/>
      <c r="C12" s="14"/>
      <c r="D12" s="22"/>
      <c r="E12" s="22"/>
      <c r="F12" s="16"/>
      <c r="G12" s="24" t="str">
        <f t="shared" si="0"/>
        <v/>
      </c>
      <c r="H12" s="39"/>
      <c r="J12" s="360"/>
      <c r="K12" s="360"/>
      <c r="L12" s="360"/>
      <c r="M12" s="360"/>
      <c r="N12" s="61"/>
      <c r="O12" s="61"/>
      <c r="P12" s="61"/>
      <c r="Q12" s="61"/>
      <c r="R12" s="61"/>
      <c r="S12" s="61"/>
    </row>
    <row r="13" spans="2:19" x14ac:dyDescent="0.25">
      <c r="B13" s="44"/>
      <c r="C13" s="14"/>
      <c r="D13" s="22"/>
      <c r="E13" s="23"/>
      <c r="F13" s="16"/>
      <c r="G13" s="24" t="str">
        <f t="shared" si="0"/>
        <v/>
      </c>
      <c r="J13" s="361"/>
      <c r="K13" s="361"/>
      <c r="L13" s="361"/>
      <c r="M13" s="361"/>
      <c r="N13" s="61"/>
      <c r="O13" s="61"/>
      <c r="P13" s="61"/>
      <c r="Q13" s="61"/>
      <c r="R13" s="61"/>
      <c r="S13" s="61"/>
    </row>
    <row r="14" spans="2:19" x14ac:dyDescent="0.25">
      <c r="B14" s="44" t="s">
        <v>53</v>
      </c>
      <c r="C14" s="27" t="s">
        <v>54</v>
      </c>
      <c r="D14" s="22" t="s">
        <v>17</v>
      </c>
      <c r="E14" s="23">
        <f>_Duration</f>
        <v>24</v>
      </c>
      <c r="F14" s="390"/>
      <c r="G14" s="391"/>
      <c r="J14" s="61"/>
      <c r="K14" s="61"/>
      <c r="L14" s="61"/>
      <c r="M14" s="61"/>
      <c r="N14" s="61"/>
      <c r="O14" s="61"/>
      <c r="P14" s="61"/>
      <c r="Q14" s="61"/>
      <c r="R14" s="61"/>
      <c r="S14" s="61"/>
    </row>
    <row r="15" spans="2:19" x14ac:dyDescent="0.25">
      <c r="B15" s="44"/>
      <c r="C15" s="27"/>
      <c r="D15" s="22"/>
      <c r="E15" s="23"/>
      <c r="F15" s="390"/>
      <c r="G15" s="391"/>
      <c r="J15" s="362"/>
      <c r="K15" s="61"/>
      <c r="L15" s="362"/>
      <c r="M15" s="362"/>
      <c r="N15" s="61"/>
      <c r="O15" s="61"/>
      <c r="P15" s="61"/>
      <c r="Q15" s="61"/>
      <c r="R15" s="61"/>
      <c r="S15" s="61"/>
    </row>
    <row r="16" spans="2:19" x14ac:dyDescent="0.25">
      <c r="B16" s="44" t="s">
        <v>55</v>
      </c>
      <c r="C16" s="14" t="s">
        <v>56</v>
      </c>
      <c r="D16" s="22"/>
      <c r="E16" s="23"/>
      <c r="F16" s="390"/>
      <c r="G16" s="391"/>
      <c r="H16" s="39"/>
      <c r="J16" s="368"/>
      <c r="K16" s="61"/>
      <c r="L16" s="368"/>
      <c r="M16" s="368"/>
      <c r="N16" s="61"/>
      <c r="O16" s="61"/>
      <c r="P16" s="61"/>
      <c r="Q16" s="61"/>
      <c r="R16" s="61"/>
      <c r="S16" s="61"/>
    </row>
    <row r="17" spans="2:19" x14ac:dyDescent="0.25">
      <c r="B17" s="44"/>
      <c r="C17" s="14"/>
      <c r="D17" s="22"/>
      <c r="E17" s="23"/>
      <c r="F17" s="390"/>
      <c r="G17" s="391"/>
      <c r="H17" s="39"/>
      <c r="J17" s="368"/>
      <c r="K17" s="61"/>
      <c r="L17" s="368"/>
      <c r="M17" s="368"/>
      <c r="N17" s="61"/>
      <c r="O17" s="61"/>
      <c r="P17" s="61"/>
      <c r="Q17" s="61"/>
      <c r="R17" s="61"/>
      <c r="S17" s="61"/>
    </row>
    <row r="18" spans="2:19" x14ac:dyDescent="0.25">
      <c r="B18" s="44" t="s">
        <v>57</v>
      </c>
      <c r="C18" s="14" t="s">
        <v>62</v>
      </c>
      <c r="D18" s="22"/>
      <c r="E18" s="22"/>
      <c r="F18" s="390"/>
      <c r="G18" s="391"/>
      <c r="H18" s="39"/>
      <c r="J18" s="364"/>
      <c r="K18" s="61"/>
      <c r="L18" s="364"/>
      <c r="M18" s="364"/>
      <c r="N18" s="61"/>
      <c r="O18" s="61"/>
      <c r="P18" s="61"/>
      <c r="Q18" s="61"/>
      <c r="R18" s="61"/>
      <c r="S18" s="61"/>
    </row>
    <row r="19" spans="2:19" x14ac:dyDescent="0.25">
      <c r="B19" s="44"/>
      <c r="C19" s="14"/>
      <c r="D19" s="22"/>
      <c r="E19" s="22"/>
      <c r="F19" s="390"/>
      <c r="G19" s="391"/>
      <c r="H19" s="39"/>
      <c r="J19" s="364"/>
      <c r="K19" s="61"/>
      <c r="L19" s="364"/>
      <c r="M19" s="364"/>
      <c r="N19" s="61"/>
      <c r="O19" s="61"/>
      <c r="P19" s="61"/>
      <c r="Q19" s="61"/>
      <c r="R19" s="61"/>
      <c r="S19" s="61"/>
    </row>
    <row r="20" spans="2:19" ht="26.4" x14ac:dyDescent="0.25">
      <c r="B20" s="44" t="s">
        <v>34</v>
      </c>
      <c r="C20" s="14" t="s">
        <v>326</v>
      </c>
      <c r="D20" s="22" t="s">
        <v>33</v>
      </c>
      <c r="E20" s="22">
        <v>350</v>
      </c>
      <c r="F20" s="390"/>
      <c r="G20" s="391"/>
      <c r="H20" s="39"/>
      <c r="J20" s="364"/>
      <c r="K20" s="61"/>
      <c r="L20" s="364"/>
      <c r="M20" s="364"/>
      <c r="N20" s="61"/>
      <c r="O20" s="61"/>
      <c r="P20" s="61"/>
      <c r="Q20" s="61"/>
      <c r="R20" s="61"/>
      <c r="S20" s="61"/>
    </row>
    <row r="21" spans="2:19" x14ac:dyDescent="0.25">
      <c r="B21" s="44"/>
      <c r="C21" s="14"/>
      <c r="D21" s="22"/>
      <c r="E21" s="22"/>
      <c r="F21" s="390"/>
      <c r="G21" s="391"/>
      <c r="H21" s="39"/>
      <c r="J21" s="364"/>
      <c r="K21" s="61"/>
      <c r="L21" s="364"/>
      <c r="M21" s="364"/>
      <c r="N21" s="61"/>
      <c r="O21" s="61"/>
      <c r="P21" s="61"/>
      <c r="Q21" s="61"/>
      <c r="R21" s="61"/>
      <c r="S21" s="61"/>
    </row>
    <row r="22" spans="2:19" ht="26.4" x14ac:dyDescent="0.25">
      <c r="B22" s="44" t="s">
        <v>35</v>
      </c>
      <c r="C22" s="14" t="s">
        <v>327</v>
      </c>
      <c r="D22" s="22" t="s">
        <v>33</v>
      </c>
      <c r="E22" s="22">
        <v>350</v>
      </c>
      <c r="F22" s="390"/>
      <c r="G22" s="391"/>
      <c r="H22" s="39"/>
      <c r="J22" s="364"/>
      <c r="K22" s="61"/>
      <c r="L22" s="361"/>
      <c r="M22" s="361"/>
      <c r="N22" s="61"/>
      <c r="O22" s="61"/>
      <c r="P22" s="61"/>
      <c r="Q22" s="61"/>
      <c r="R22" s="61"/>
      <c r="S22" s="61"/>
    </row>
    <row r="23" spans="2:19" x14ac:dyDescent="0.25">
      <c r="B23" s="44"/>
      <c r="C23" s="14"/>
      <c r="D23" s="22"/>
      <c r="E23" s="22"/>
      <c r="F23" s="390"/>
      <c r="G23" s="391"/>
      <c r="H23" s="39"/>
      <c r="J23" s="361"/>
      <c r="K23" s="61"/>
      <c r="L23" s="361"/>
      <c r="M23" s="361"/>
      <c r="N23" s="61"/>
      <c r="O23" s="61"/>
      <c r="P23" s="61"/>
      <c r="Q23" s="61"/>
      <c r="R23" s="61"/>
      <c r="S23" s="61"/>
    </row>
    <row r="24" spans="2:19" x14ac:dyDescent="0.25">
      <c r="B24" s="44" t="s">
        <v>58</v>
      </c>
      <c r="C24" s="14" t="s">
        <v>63</v>
      </c>
      <c r="D24" s="22" t="s">
        <v>33</v>
      </c>
      <c r="E24" s="22">
        <v>280</v>
      </c>
      <c r="F24" s="390"/>
      <c r="G24" s="391"/>
      <c r="H24" s="39"/>
      <c r="J24" s="364"/>
      <c r="K24" s="61"/>
      <c r="L24" s="361"/>
      <c r="M24" s="361"/>
      <c r="N24" s="61"/>
      <c r="O24" s="61"/>
      <c r="P24" s="61"/>
      <c r="Q24" s="61"/>
      <c r="R24" s="61"/>
      <c r="S24" s="61"/>
    </row>
    <row r="25" spans="2:19" x14ac:dyDescent="0.25">
      <c r="B25" s="44"/>
      <c r="C25" s="14"/>
      <c r="D25" s="22"/>
      <c r="E25" s="22"/>
      <c r="F25" s="390"/>
      <c r="G25" s="391"/>
      <c r="H25" s="39"/>
      <c r="J25" s="361"/>
      <c r="K25" s="61"/>
      <c r="L25" s="361"/>
      <c r="M25" s="361"/>
      <c r="N25" s="61"/>
      <c r="O25" s="61"/>
      <c r="P25" s="61"/>
      <c r="Q25" s="61"/>
      <c r="R25" s="61"/>
      <c r="S25" s="61"/>
    </row>
    <row r="26" spans="2:19" x14ac:dyDescent="0.25">
      <c r="B26" s="44" t="s">
        <v>59</v>
      </c>
      <c r="C26" s="14" t="s">
        <v>64</v>
      </c>
      <c r="D26" s="22" t="s">
        <v>101</v>
      </c>
      <c r="E26" s="22">
        <v>2100</v>
      </c>
      <c r="F26" s="390"/>
      <c r="G26" s="391"/>
      <c r="H26" s="39"/>
      <c r="J26" s="361"/>
      <c r="K26" s="61"/>
      <c r="L26" s="361"/>
      <c r="M26" s="361"/>
      <c r="N26" s="61"/>
      <c r="O26" s="61"/>
      <c r="P26" s="61"/>
      <c r="Q26" s="61"/>
      <c r="R26" s="61"/>
      <c r="S26" s="61"/>
    </row>
    <row r="27" spans="2:19" x14ac:dyDescent="0.25">
      <c r="B27" s="44"/>
      <c r="C27" s="14"/>
      <c r="D27" s="22"/>
      <c r="E27" s="22"/>
      <c r="F27" s="390"/>
      <c r="G27" s="391"/>
      <c r="H27" s="39"/>
      <c r="J27" s="361"/>
      <c r="K27" s="61"/>
      <c r="L27" s="361"/>
      <c r="M27" s="361"/>
      <c r="N27" s="61"/>
      <c r="O27" s="61"/>
      <c r="P27" s="61"/>
      <c r="Q27" s="61"/>
      <c r="R27" s="61"/>
      <c r="S27" s="61"/>
    </row>
    <row r="28" spans="2:19" x14ac:dyDescent="0.25">
      <c r="B28" s="44" t="s">
        <v>60</v>
      </c>
      <c r="C28" s="14" t="s">
        <v>65</v>
      </c>
      <c r="D28" s="22" t="s">
        <v>101</v>
      </c>
      <c r="E28" s="22">
        <v>420</v>
      </c>
      <c r="F28" s="390"/>
      <c r="G28" s="391"/>
      <c r="H28" s="39"/>
      <c r="J28" s="361"/>
      <c r="K28" s="61"/>
      <c r="L28" s="361"/>
      <c r="M28" s="361"/>
      <c r="N28" s="61"/>
      <c r="O28" s="61"/>
      <c r="P28" s="61"/>
      <c r="Q28" s="61"/>
      <c r="R28" s="61"/>
      <c r="S28" s="61"/>
    </row>
    <row r="29" spans="2:19" x14ac:dyDescent="0.25">
      <c r="B29" s="44"/>
      <c r="C29" s="103"/>
      <c r="D29" s="22"/>
      <c r="E29" s="22"/>
      <c r="F29" s="390"/>
      <c r="G29" s="391"/>
      <c r="H29" s="39"/>
      <c r="J29" s="361"/>
      <c r="K29" s="61"/>
      <c r="L29" s="361"/>
      <c r="M29" s="361"/>
      <c r="N29" s="61"/>
      <c r="O29" s="61"/>
      <c r="P29" s="61"/>
      <c r="Q29" s="61"/>
      <c r="R29" s="61"/>
      <c r="S29" s="61"/>
    </row>
    <row r="30" spans="2:19" x14ac:dyDescent="0.25">
      <c r="B30" s="108" t="s">
        <v>436</v>
      </c>
      <c r="C30" s="163" t="s">
        <v>437</v>
      </c>
      <c r="D30" s="71"/>
      <c r="E30" s="22"/>
      <c r="F30" s="390"/>
      <c r="G30" s="391"/>
      <c r="H30" s="39"/>
      <c r="J30" s="361"/>
      <c r="K30" s="61"/>
      <c r="L30" s="361"/>
      <c r="M30" s="361"/>
      <c r="N30" s="61"/>
      <c r="O30" s="61"/>
      <c r="P30" s="61"/>
      <c r="Q30" s="61"/>
      <c r="R30" s="61"/>
      <c r="S30" s="61"/>
    </row>
    <row r="31" spans="2:19" x14ac:dyDescent="0.25">
      <c r="B31" s="108"/>
      <c r="C31" s="163"/>
      <c r="D31" s="71"/>
      <c r="E31" s="22"/>
      <c r="F31" s="390"/>
      <c r="G31" s="391"/>
      <c r="H31" s="39"/>
      <c r="J31" s="361"/>
      <c r="K31" s="61"/>
      <c r="L31" s="361"/>
      <c r="M31" s="361"/>
      <c r="N31" s="61"/>
      <c r="O31" s="61"/>
      <c r="P31" s="61"/>
      <c r="Q31" s="61"/>
      <c r="R31" s="61"/>
      <c r="S31" s="61"/>
    </row>
    <row r="32" spans="2:19" x14ac:dyDescent="0.25">
      <c r="B32" s="108" t="s">
        <v>35</v>
      </c>
      <c r="C32" s="163" t="s">
        <v>507</v>
      </c>
      <c r="D32" s="71" t="s">
        <v>6</v>
      </c>
      <c r="E32" s="22">
        <v>35</v>
      </c>
      <c r="F32" s="390"/>
      <c r="G32" s="391"/>
      <c r="H32" s="39"/>
      <c r="J32" s="361"/>
      <c r="K32" s="61"/>
      <c r="L32" s="361"/>
      <c r="M32" s="361"/>
      <c r="N32" s="61"/>
      <c r="O32" s="61"/>
      <c r="P32" s="61"/>
      <c r="Q32" s="61"/>
      <c r="R32" s="61"/>
      <c r="S32" s="61"/>
    </row>
    <row r="33" spans="2:19" x14ac:dyDescent="0.25">
      <c r="B33" s="108"/>
      <c r="C33" s="163"/>
      <c r="D33" s="71"/>
      <c r="E33" s="22"/>
      <c r="F33" s="390"/>
      <c r="G33" s="391"/>
      <c r="H33" s="39"/>
      <c r="J33" s="361"/>
      <c r="K33" s="61"/>
      <c r="L33" s="361"/>
      <c r="M33" s="361"/>
      <c r="N33" s="61"/>
      <c r="O33" s="61"/>
      <c r="P33" s="61"/>
      <c r="Q33" s="61"/>
      <c r="R33" s="61"/>
      <c r="S33" s="61"/>
    </row>
    <row r="34" spans="2:19" x14ac:dyDescent="0.25">
      <c r="B34" s="108" t="s">
        <v>40</v>
      </c>
      <c r="C34" s="163" t="s">
        <v>508</v>
      </c>
      <c r="D34" s="71" t="s">
        <v>6</v>
      </c>
      <c r="E34" s="22">
        <v>35</v>
      </c>
      <c r="F34" s="390"/>
      <c r="G34" s="391"/>
      <c r="H34" s="39"/>
      <c r="J34" s="361"/>
      <c r="K34" s="61"/>
      <c r="L34" s="361"/>
      <c r="M34" s="361"/>
      <c r="N34" s="61"/>
      <c r="O34" s="61"/>
      <c r="P34" s="61"/>
      <c r="Q34" s="61"/>
      <c r="R34" s="61"/>
      <c r="S34" s="61"/>
    </row>
    <row r="35" spans="2:19" x14ac:dyDescent="0.25">
      <c r="B35" s="44"/>
      <c r="C35" s="26"/>
      <c r="D35" s="22"/>
      <c r="E35" s="22"/>
      <c r="F35" s="390"/>
      <c r="G35" s="391"/>
      <c r="H35" s="39"/>
      <c r="J35" s="361"/>
      <c r="K35" s="61"/>
      <c r="L35" s="361"/>
      <c r="M35" s="361"/>
      <c r="N35" s="61"/>
      <c r="O35" s="61"/>
      <c r="P35" s="61"/>
      <c r="Q35" s="61"/>
      <c r="R35" s="61"/>
      <c r="S35" s="61"/>
    </row>
    <row r="36" spans="2:19" x14ac:dyDescent="0.25">
      <c r="B36" s="44" t="s">
        <v>61</v>
      </c>
      <c r="C36" s="14" t="s">
        <v>68</v>
      </c>
      <c r="D36" s="22" t="s">
        <v>17</v>
      </c>
      <c r="E36" s="22">
        <v>16</v>
      </c>
      <c r="F36" s="390"/>
      <c r="G36" s="391"/>
      <c r="H36" s="39"/>
      <c r="J36" s="361"/>
      <c r="K36" s="61"/>
      <c r="L36" s="361"/>
      <c r="M36" s="361"/>
      <c r="N36" s="61"/>
      <c r="O36" s="61"/>
      <c r="P36" s="61"/>
      <c r="Q36" s="61"/>
      <c r="R36" s="61"/>
      <c r="S36" s="61"/>
    </row>
    <row r="37" spans="2:19" x14ac:dyDescent="0.25">
      <c r="B37" s="44"/>
      <c r="C37" s="14"/>
      <c r="D37" s="22"/>
      <c r="E37" s="22"/>
      <c r="F37" s="390"/>
      <c r="G37" s="391"/>
      <c r="H37" s="39"/>
      <c r="J37" s="361"/>
      <c r="K37" s="61"/>
      <c r="L37" s="361"/>
      <c r="M37" s="361"/>
      <c r="N37" s="61"/>
      <c r="O37" s="61"/>
      <c r="P37" s="61"/>
      <c r="Q37" s="61"/>
      <c r="R37" s="61"/>
      <c r="S37" s="61"/>
    </row>
    <row r="38" spans="2:19" x14ac:dyDescent="0.25">
      <c r="B38" s="291" t="s">
        <v>351</v>
      </c>
      <c r="C38" s="292" t="s">
        <v>344</v>
      </c>
      <c r="D38" s="293"/>
      <c r="E38" s="23"/>
      <c r="F38" s="390"/>
      <c r="G38" s="391"/>
      <c r="H38" s="39"/>
      <c r="J38" s="361"/>
      <c r="K38" s="61"/>
      <c r="L38" s="361"/>
      <c r="M38" s="361"/>
      <c r="N38" s="61"/>
      <c r="O38" s="61"/>
      <c r="P38" s="61"/>
      <c r="Q38" s="61"/>
      <c r="R38" s="61"/>
      <c r="S38" s="61"/>
    </row>
    <row r="39" spans="2:19" x14ac:dyDescent="0.25">
      <c r="B39" s="294"/>
      <c r="C39" s="292"/>
      <c r="D39" s="293"/>
      <c r="E39" s="23"/>
      <c r="F39" s="390"/>
      <c r="G39" s="391"/>
      <c r="H39" s="39"/>
      <c r="J39" s="361"/>
      <c r="K39" s="61"/>
      <c r="L39" s="361"/>
      <c r="M39" s="361"/>
      <c r="N39" s="61"/>
      <c r="O39" s="61"/>
      <c r="P39" s="61"/>
      <c r="Q39" s="61"/>
      <c r="R39" s="61"/>
      <c r="S39" s="61"/>
    </row>
    <row r="40" spans="2:19" x14ac:dyDescent="0.25">
      <c r="B40" s="294"/>
      <c r="C40" s="292" t="s">
        <v>345</v>
      </c>
      <c r="D40" s="293" t="s">
        <v>346</v>
      </c>
      <c r="E40" s="343">
        <v>105</v>
      </c>
      <c r="F40" s="390"/>
      <c r="G40" s="391"/>
      <c r="H40" s="39"/>
      <c r="J40" s="361"/>
      <c r="K40" s="61"/>
      <c r="L40" s="361"/>
      <c r="M40" s="361"/>
      <c r="N40" s="61"/>
      <c r="O40" s="61"/>
      <c r="P40" s="61"/>
      <c r="Q40" s="61"/>
      <c r="R40" s="61"/>
      <c r="S40" s="61"/>
    </row>
    <row r="41" spans="2:19" x14ac:dyDescent="0.25">
      <c r="B41" s="294"/>
      <c r="C41" s="292"/>
      <c r="D41" s="293"/>
      <c r="E41" s="188"/>
      <c r="F41" s="390"/>
      <c r="G41" s="391"/>
      <c r="H41" s="39"/>
      <c r="J41" s="361"/>
      <c r="K41" s="61"/>
      <c r="L41" s="361"/>
      <c r="M41" s="361"/>
      <c r="N41" s="61"/>
      <c r="O41" s="61"/>
      <c r="P41" s="61"/>
      <c r="Q41" s="61"/>
      <c r="R41" s="61"/>
      <c r="S41" s="61"/>
    </row>
    <row r="42" spans="2:19" ht="22.8" x14ac:dyDescent="0.25">
      <c r="B42" s="294"/>
      <c r="C42" s="292" t="s">
        <v>347</v>
      </c>
      <c r="D42" s="293" t="s">
        <v>346</v>
      </c>
      <c r="E42" s="188">
        <v>210</v>
      </c>
      <c r="F42" s="390"/>
      <c r="G42" s="391"/>
      <c r="H42" s="39"/>
      <c r="J42" s="361"/>
      <c r="K42" s="61"/>
      <c r="L42" s="361"/>
      <c r="M42" s="361"/>
      <c r="N42" s="61"/>
      <c r="O42" s="61"/>
      <c r="P42" s="61"/>
      <c r="Q42" s="61"/>
      <c r="R42" s="61"/>
      <c r="S42" s="61"/>
    </row>
    <row r="43" spans="2:19" x14ac:dyDescent="0.25">
      <c r="B43" s="294"/>
      <c r="C43" s="292"/>
      <c r="D43" s="293"/>
      <c r="E43" s="188"/>
      <c r="F43" s="390"/>
      <c r="G43" s="391"/>
      <c r="H43" s="39"/>
      <c r="J43" s="361"/>
      <c r="K43" s="61"/>
      <c r="L43" s="361"/>
      <c r="M43" s="361"/>
      <c r="N43" s="61"/>
      <c r="O43" s="61"/>
      <c r="P43" s="61"/>
      <c r="Q43" s="61"/>
      <c r="R43" s="61"/>
      <c r="S43" s="61"/>
    </row>
    <row r="44" spans="2:19" x14ac:dyDescent="0.25">
      <c r="B44" s="294"/>
      <c r="C44" s="292" t="s">
        <v>348</v>
      </c>
      <c r="D44" s="293"/>
      <c r="E44" s="188"/>
      <c r="F44" s="390"/>
      <c r="G44" s="391"/>
      <c r="H44" s="39"/>
      <c r="J44" s="361"/>
      <c r="K44" s="61"/>
      <c r="L44" s="361"/>
      <c r="M44" s="361"/>
      <c r="N44" s="61"/>
      <c r="O44" s="61"/>
      <c r="P44" s="61"/>
      <c r="Q44" s="61"/>
      <c r="R44" s="61"/>
      <c r="S44" s="61"/>
    </row>
    <row r="45" spans="2:19" x14ac:dyDescent="0.25">
      <c r="B45" s="294"/>
      <c r="C45" s="292"/>
      <c r="D45" s="293"/>
      <c r="E45" s="188"/>
      <c r="F45" s="390"/>
      <c r="G45" s="391"/>
      <c r="H45" s="39"/>
      <c r="J45" s="361"/>
      <c r="K45" s="61"/>
      <c r="L45" s="361"/>
      <c r="M45" s="361"/>
      <c r="N45" s="61"/>
      <c r="O45" s="61"/>
      <c r="P45" s="61"/>
      <c r="Q45" s="61"/>
      <c r="R45" s="61"/>
      <c r="S45" s="61"/>
    </row>
    <row r="46" spans="2:19" ht="22.8" x14ac:dyDescent="0.25">
      <c r="B46" s="294"/>
      <c r="C46" s="292" t="s">
        <v>349</v>
      </c>
      <c r="D46" s="293" t="s">
        <v>346</v>
      </c>
      <c r="E46" s="188">
        <v>210</v>
      </c>
      <c r="F46" s="390"/>
      <c r="G46" s="391"/>
      <c r="H46" s="39"/>
      <c r="J46" s="361"/>
      <c r="K46" s="61"/>
      <c r="L46" s="361"/>
      <c r="M46" s="361"/>
      <c r="N46" s="61"/>
      <c r="O46" s="61"/>
      <c r="P46" s="61"/>
      <c r="Q46" s="61"/>
      <c r="R46" s="61"/>
      <c r="S46" s="61"/>
    </row>
    <row r="47" spans="2:19" x14ac:dyDescent="0.25">
      <c r="B47" s="294"/>
      <c r="C47" s="292"/>
      <c r="D47" s="293"/>
      <c r="E47" s="188"/>
      <c r="F47" s="390"/>
      <c r="G47" s="391"/>
      <c r="H47" s="39"/>
      <c r="J47" s="361"/>
      <c r="K47" s="61"/>
      <c r="L47" s="361"/>
      <c r="M47" s="361"/>
      <c r="N47" s="61"/>
      <c r="O47" s="61"/>
      <c r="P47" s="61"/>
      <c r="Q47" s="61"/>
      <c r="R47" s="61"/>
      <c r="S47" s="61"/>
    </row>
    <row r="48" spans="2:19" ht="22.8" x14ac:dyDescent="0.25">
      <c r="B48" s="294"/>
      <c r="C48" s="292" t="s">
        <v>350</v>
      </c>
      <c r="D48" s="293" t="s">
        <v>346</v>
      </c>
      <c r="E48" s="188">
        <v>420</v>
      </c>
      <c r="F48" s="390"/>
      <c r="G48" s="391"/>
      <c r="H48" s="39"/>
      <c r="J48" s="361"/>
      <c r="K48" s="61"/>
      <c r="L48" s="361"/>
      <c r="M48" s="361"/>
      <c r="N48" s="61"/>
      <c r="O48" s="61"/>
      <c r="P48" s="61"/>
      <c r="Q48" s="61"/>
      <c r="R48" s="61"/>
      <c r="S48" s="61"/>
    </row>
    <row r="49" spans="2:19" x14ac:dyDescent="0.25">
      <c r="B49" s="44"/>
      <c r="C49" s="14"/>
      <c r="D49" s="22"/>
      <c r="E49" s="22"/>
      <c r="F49" s="390"/>
      <c r="G49" s="391"/>
      <c r="H49" s="39"/>
      <c r="J49" s="361"/>
      <c r="K49" s="61"/>
      <c r="L49" s="361"/>
      <c r="M49" s="361"/>
      <c r="N49" s="61"/>
      <c r="O49" s="61"/>
      <c r="P49" s="61"/>
      <c r="Q49" s="61"/>
      <c r="R49" s="61"/>
      <c r="S49" s="61"/>
    </row>
    <row r="50" spans="2:19" x14ac:dyDescent="0.25">
      <c r="B50" s="44"/>
      <c r="C50" s="14"/>
      <c r="D50" s="22"/>
      <c r="E50" s="22"/>
      <c r="F50" s="390"/>
      <c r="G50" s="391"/>
      <c r="H50" s="39"/>
      <c r="J50" s="361"/>
      <c r="K50" s="61"/>
      <c r="L50" s="361"/>
      <c r="M50" s="361"/>
      <c r="N50" s="61"/>
      <c r="O50" s="61"/>
      <c r="P50" s="61"/>
      <c r="Q50" s="61"/>
      <c r="R50" s="61"/>
      <c r="S50" s="61"/>
    </row>
    <row r="51" spans="2:19" x14ac:dyDescent="0.25">
      <c r="B51" s="44"/>
      <c r="C51" s="14"/>
      <c r="D51" s="22"/>
      <c r="E51" s="22"/>
      <c r="F51" s="390"/>
      <c r="G51" s="391"/>
      <c r="H51" s="39"/>
      <c r="J51" s="361"/>
      <c r="K51" s="61"/>
      <c r="L51" s="361"/>
      <c r="M51" s="361"/>
      <c r="N51" s="61"/>
      <c r="O51" s="61"/>
      <c r="P51" s="61"/>
      <c r="Q51" s="61"/>
      <c r="R51" s="61"/>
      <c r="S51" s="61"/>
    </row>
    <row r="52" spans="2:19" x14ac:dyDescent="0.25">
      <c r="B52" s="44"/>
      <c r="C52" s="14"/>
      <c r="D52" s="22"/>
      <c r="E52" s="22"/>
      <c r="F52" s="390"/>
      <c r="G52" s="391"/>
      <c r="H52" s="39"/>
      <c r="J52" s="361"/>
      <c r="K52" s="61"/>
      <c r="L52" s="361"/>
      <c r="M52" s="361"/>
      <c r="N52" s="61"/>
      <c r="O52" s="61"/>
      <c r="P52" s="61"/>
      <c r="Q52" s="61"/>
      <c r="R52" s="61"/>
      <c r="S52" s="61"/>
    </row>
    <row r="53" spans="2:19" x14ac:dyDescent="0.25">
      <c r="B53" s="44"/>
      <c r="C53" s="14"/>
      <c r="D53" s="22"/>
      <c r="E53" s="22"/>
      <c r="F53" s="390"/>
      <c r="G53" s="391"/>
      <c r="H53" s="39"/>
      <c r="J53" s="361"/>
      <c r="K53" s="61"/>
      <c r="L53" s="361"/>
      <c r="M53" s="361"/>
      <c r="N53" s="61"/>
      <c r="O53" s="61"/>
      <c r="P53" s="61"/>
      <c r="Q53" s="61"/>
      <c r="R53" s="61"/>
      <c r="S53" s="61"/>
    </row>
    <row r="54" spans="2:19" x14ac:dyDescent="0.25">
      <c r="B54" s="44"/>
      <c r="C54" s="14"/>
      <c r="D54" s="22"/>
      <c r="E54" s="22"/>
      <c r="F54" s="390"/>
      <c r="G54" s="391"/>
      <c r="H54" s="39"/>
      <c r="J54" s="361"/>
      <c r="K54" s="61"/>
      <c r="L54" s="361"/>
      <c r="M54" s="361"/>
      <c r="N54" s="61"/>
      <c r="O54" s="61"/>
      <c r="P54" s="61"/>
      <c r="Q54" s="61"/>
      <c r="R54" s="61"/>
      <c r="S54" s="61"/>
    </row>
    <row r="55" spans="2:19" x14ac:dyDescent="0.25">
      <c r="B55" s="44"/>
      <c r="C55" s="14"/>
      <c r="D55" s="22"/>
      <c r="E55" s="22"/>
      <c r="F55" s="390"/>
      <c r="G55" s="391"/>
      <c r="H55" s="39"/>
      <c r="J55" s="361"/>
      <c r="K55" s="61"/>
      <c r="L55" s="361"/>
      <c r="M55" s="361"/>
      <c r="N55" s="61"/>
      <c r="O55" s="61"/>
      <c r="P55" s="61"/>
      <c r="Q55" s="61"/>
      <c r="R55" s="61"/>
      <c r="S55" s="61"/>
    </row>
    <row r="56" spans="2:19" x14ac:dyDescent="0.25">
      <c r="B56" s="44"/>
      <c r="C56" s="14"/>
      <c r="D56" s="22"/>
      <c r="E56" s="22"/>
      <c r="F56" s="390"/>
      <c r="G56" s="391"/>
      <c r="H56" s="39"/>
      <c r="J56" s="361"/>
      <c r="K56" s="61"/>
      <c r="L56" s="361"/>
      <c r="M56" s="361"/>
      <c r="N56" s="61"/>
      <c r="O56" s="61"/>
      <c r="P56" s="61"/>
      <c r="Q56" s="61"/>
      <c r="R56" s="61"/>
      <c r="S56" s="61"/>
    </row>
    <row r="57" spans="2:19" x14ac:dyDescent="0.25">
      <c r="B57" s="44"/>
      <c r="C57" s="14"/>
      <c r="D57" s="22"/>
      <c r="E57" s="22"/>
      <c r="F57" s="390"/>
      <c r="G57" s="391"/>
      <c r="H57" s="39"/>
      <c r="J57" s="361"/>
      <c r="K57" s="61"/>
      <c r="L57" s="361"/>
      <c r="M57" s="361"/>
      <c r="N57" s="61"/>
      <c r="O57" s="61"/>
      <c r="P57" s="61"/>
      <c r="Q57" s="61"/>
      <c r="R57" s="61"/>
      <c r="S57" s="61"/>
    </row>
    <row r="58" spans="2:19" s="28" customFormat="1" ht="20.100000000000001" customHeight="1" x14ac:dyDescent="0.25">
      <c r="B58" s="65" t="str">
        <f>$B$11</f>
        <v>C1.5</v>
      </c>
      <c r="C58" s="30" t="str">
        <f>"TOTAL CARRIED FORWARD"&amp;IF(G58=G$1," TO SUMMARY (Page C"&amp;Page_A&amp;")","")</f>
        <v>TOTAL CARRIED FORWARD TO SUMMARY (Page C52)</v>
      </c>
      <c r="D58" s="31"/>
      <c r="E58" s="32"/>
      <c r="F58" s="395"/>
      <c r="G58" s="396"/>
      <c r="H58" s="33"/>
      <c r="J58" s="366"/>
      <c r="K58" s="61"/>
      <c r="L58" s="366"/>
      <c r="M58" s="366"/>
      <c r="N58" s="369"/>
      <c r="O58" s="369"/>
      <c r="P58" s="369"/>
      <c r="Q58" s="369"/>
      <c r="R58" s="369"/>
      <c r="S58" s="369"/>
    </row>
  </sheetData>
  <sheetProtection algorithmName="SHA-512" hashValue="NBjsUXLv8WmWnpbi8gZhRPGCh9iYIZxwfi3T1tBP1F989E4KqWmor3R/yzJJREJHXZ5gN9Ug0wcHk4hLDCPT9w==" saltValue="lgxVeuncMQAqF1P0wbEvkg==" spinCount="100000" sheet="1" objects="1" scenarios="1"/>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6" id="{A63CA474-734C-4124-B47C-22F010761ACD}">
            <xm:f>AND(Information!$C$8=FALSE,$D10&lt;&gt;"P C Sum",$D10&lt;&gt;"PC Sum",$D10&lt;&gt;"P Sum",$D10&lt;&gt;"Prov Sum")</xm:f>
            <x14:dxf>
              <font>
                <strike val="0"/>
                <color theme="0"/>
              </font>
              <numFmt numFmtId="4" formatCode="#,##0.00"/>
            </x14:dxf>
          </x14:cfRule>
          <xm:sqref>G58 F50:G57 F49 F37 G37:G49 F10:G36</xm:sqref>
        </x14:conditionalFormatting>
        <x14:conditionalFormatting xmlns:xm="http://schemas.microsoft.com/office/excel/2006/main">
          <x14:cfRule type="expression" priority="1" id="{E7AE4129-908D-474A-BD76-57E32D95069F}">
            <xm:f>AND(Information!$C$8=FALSE,$D38&lt;&gt;"P C Sum",$D38&lt;&gt;"PC Sum",$D38&lt;&gt;"P Sum",$D38&lt;&gt;"Prov Sum")</xm:f>
            <x14:dxf>
              <font>
                <strike val="0"/>
                <color theme="0"/>
              </font>
              <numFmt numFmtId="4" formatCode="#,##0.00"/>
            </x14:dxf>
          </x14:cfRule>
          <xm:sqref>F38:F48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2CF8-B0F1-46B7-99BA-F0CD8A454ED6}">
  <sheetPr>
    <tabColor rgb="FF00B050"/>
  </sheetPr>
  <dimension ref="B1:P40"/>
  <sheetViews>
    <sheetView view="pageBreakPreview" zoomScale="55" zoomScaleNormal="125" zoomScaleSheetLayoutView="55" zoomScalePageLayoutView="125" workbookViewId="0">
      <selection activeCell="F15" sqref="F15:G40"/>
    </sheetView>
  </sheetViews>
  <sheetFormatPr defaultColWidth="6.88671875" defaultRowHeight="13.2" x14ac:dyDescent="0.25"/>
  <cols>
    <col min="1" max="1" width="0.88671875" style="1" customWidth="1"/>
    <col min="2" max="2" width="11.5546875" style="34"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0" width="8.44140625" style="1" bestFit="1" customWidth="1"/>
    <col min="11" max="11" width="10.6640625" style="1" bestFit="1" customWidth="1"/>
    <col min="12" max="16384" width="6.88671875" style="1"/>
  </cols>
  <sheetData>
    <row r="1" spans="2:16" x14ac:dyDescent="0.25">
      <c r="G1" s="171"/>
    </row>
    <row r="2" spans="2:16" x14ac:dyDescent="0.25">
      <c r="B2" s="281" t="str">
        <f>Client1</f>
        <v>Province of KwaZulu-Natal</v>
      </c>
      <c r="C2" s="87"/>
      <c r="D2" s="60"/>
      <c r="E2" s="428" t="str">
        <f>"Contract No. "&amp;ContractNo</f>
        <v>Contract No. ZNB01239/00000/00/PMC/INF/21/T</v>
      </c>
      <c r="F2" s="428"/>
      <c r="G2" s="428"/>
      <c r="J2" s="355"/>
      <c r="K2" s="355"/>
      <c r="L2" s="355"/>
      <c r="M2" s="356"/>
      <c r="N2" s="61"/>
      <c r="O2" s="61"/>
      <c r="P2" s="61"/>
    </row>
    <row r="3" spans="2:16" x14ac:dyDescent="0.25">
      <c r="B3" s="277" t="str">
        <f>Client2</f>
        <v>Department of Transport</v>
      </c>
      <c r="C3" s="87"/>
      <c r="D3" s="60"/>
      <c r="E3" s="60"/>
      <c r="F3" s="61"/>
      <c r="G3" s="88"/>
      <c r="J3" s="61"/>
      <c r="K3" s="61"/>
      <c r="L3" s="61"/>
      <c r="M3" s="61"/>
      <c r="N3" s="61"/>
      <c r="O3" s="61"/>
      <c r="P3" s="61"/>
    </row>
    <row r="4" spans="2:16" x14ac:dyDescent="0.25">
      <c r="B4" s="62"/>
      <c r="C4" s="62"/>
      <c r="D4" s="278"/>
      <c r="E4" s="278"/>
      <c r="F4" s="64"/>
      <c r="G4" s="89"/>
      <c r="J4" s="61"/>
      <c r="K4" s="61"/>
      <c r="L4" s="61"/>
      <c r="M4" s="61"/>
      <c r="N4" s="61"/>
      <c r="O4" s="61"/>
      <c r="P4" s="61"/>
    </row>
    <row r="5" spans="2:16" x14ac:dyDescent="0.25">
      <c r="B5" s="426" t="s">
        <v>8</v>
      </c>
      <c r="C5" s="427"/>
      <c r="D5" s="427"/>
      <c r="E5" s="427"/>
      <c r="F5" s="427"/>
      <c r="G5" s="423" t="str">
        <f>"CHAPTER "&amp;B11</f>
        <v>CHAPTER C1.6</v>
      </c>
      <c r="H5" s="279"/>
      <c r="J5" s="61"/>
      <c r="K5" s="61"/>
      <c r="L5" s="61"/>
      <c r="M5" s="61"/>
      <c r="N5" s="61"/>
      <c r="O5" s="61"/>
      <c r="P5" s="61"/>
    </row>
    <row r="6" spans="2:16" ht="7.5" customHeight="1" x14ac:dyDescent="0.25">
      <c r="B6" s="419" t="str">
        <f>ContractDescription</f>
        <v>PROVISION OF ROUTINE AND SAFETY MAINTENANCE ON VARIOUS ROADS WITHIN THE TAYLORS HALT ZONE - VULINDLELA AREA OFFICE</v>
      </c>
      <c r="C6" s="420"/>
      <c r="D6" s="420"/>
      <c r="E6" s="420"/>
      <c r="F6" s="420"/>
      <c r="G6" s="424"/>
      <c r="H6" s="118"/>
      <c r="J6" s="61"/>
      <c r="K6" s="61"/>
      <c r="L6" s="61"/>
      <c r="M6" s="61"/>
      <c r="N6" s="61"/>
      <c r="O6" s="61"/>
      <c r="P6" s="61"/>
    </row>
    <row r="7" spans="2:16" ht="12.75" customHeight="1" x14ac:dyDescent="0.25">
      <c r="B7" s="419"/>
      <c r="C7" s="420"/>
      <c r="D7" s="420"/>
      <c r="E7" s="420"/>
      <c r="F7" s="420"/>
      <c r="G7" s="424"/>
      <c r="H7" s="118"/>
      <c r="J7" s="61"/>
      <c r="K7" s="61"/>
      <c r="L7" s="61"/>
      <c r="M7" s="61"/>
      <c r="N7" s="61"/>
      <c r="O7" s="61"/>
      <c r="P7" s="61"/>
    </row>
    <row r="8" spans="2:16" ht="7.5" customHeight="1" x14ac:dyDescent="0.25">
      <c r="B8" s="421"/>
      <c r="C8" s="422"/>
      <c r="D8" s="422"/>
      <c r="E8" s="422"/>
      <c r="F8" s="422"/>
      <c r="G8" s="425"/>
      <c r="H8" s="118"/>
      <c r="J8" s="61"/>
      <c r="K8" s="61"/>
      <c r="L8" s="61"/>
      <c r="M8" s="61"/>
      <c r="N8" s="61"/>
      <c r="O8" s="61"/>
      <c r="P8" s="61"/>
    </row>
    <row r="9" spans="2:16" s="9" customFormat="1" ht="24.9" customHeight="1" x14ac:dyDescent="0.25">
      <c r="B9" s="10" t="s">
        <v>0</v>
      </c>
      <c r="C9" s="11" t="s">
        <v>1</v>
      </c>
      <c r="D9" s="11" t="s">
        <v>2</v>
      </c>
      <c r="E9" s="11" t="s">
        <v>3</v>
      </c>
      <c r="F9" s="11" t="s">
        <v>4</v>
      </c>
      <c r="G9" s="11" t="s">
        <v>5</v>
      </c>
      <c r="H9" s="280"/>
      <c r="J9" s="358"/>
      <c r="K9" s="358"/>
      <c r="L9" s="358"/>
      <c r="M9" s="358"/>
      <c r="N9" s="367"/>
      <c r="O9" s="367"/>
      <c r="P9" s="367"/>
    </row>
    <row r="10" spans="2:16" x14ac:dyDescent="0.25">
      <c r="B10" s="44"/>
      <c r="C10" s="14"/>
      <c r="D10" s="15"/>
      <c r="E10" s="15"/>
      <c r="F10" s="16"/>
      <c r="G10" s="24" t="str">
        <f t="shared" ref="G10:G14" si="0">IF(D10="","",E10*F10)</f>
        <v/>
      </c>
      <c r="H10" s="18"/>
      <c r="J10" s="359"/>
      <c r="K10" s="359"/>
      <c r="L10" s="359"/>
      <c r="M10" s="359"/>
      <c r="N10" s="61"/>
      <c r="O10" s="61"/>
      <c r="P10" s="61"/>
    </row>
    <row r="11" spans="2:16" x14ac:dyDescent="0.25">
      <c r="B11" s="56" t="s">
        <v>69</v>
      </c>
      <c r="C11" s="20" t="s">
        <v>70</v>
      </c>
      <c r="D11" s="22"/>
      <c r="E11" s="22"/>
      <c r="F11" s="16"/>
      <c r="G11" s="24" t="str">
        <f t="shared" si="0"/>
        <v/>
      </c>
      <c r="H11" s="39"/>
      <c r="J11" s="360"/>
      <c r="K11" s="360"/>
      <c r="L11" s="360"/>
      <c r="M11" s="360"/>
      <c r="N11" s="61"/>
      <c r="O11" s="61"/>
      <c r="P11" s="61"/>
    </row>
    <row r="12" spans="2:16" x14ac:dyDescent="0.25">
      <c r="B12" s="44"/>
      <c r="C12" s="14"/>
      <c r="D12" s="22"/>
      <c r="E12" s="22"/>
      <c r="F12" s="16"/>
      <c r="G12" s="24" t="str">
        <f t="shared" si="0"/>
        <v/>
      </c>
      <c r="H12" s="39"/>
      <c r="J12" s="360"/>
      <c r="K12" s="360"/>
      <c r="L12" s="360"/>
      <c r="M12" s="360"/>
      <c r="N12" s="61"/>
      <c r="O12" s="61"/>
      <c r="P12" s="61"/>
    </row>
    <row r="13" spans="2:16" x14ac:dyDescent="0.25">
      <c r="B13" s="44" t="s">
        <v>71</v>
      </c>
      <c r="C13" s="14" t="s">
        <v>72</v>
      </c>
      <c r="D13" s="22"/>
      <c r="E13" s="22"/>
      <c r="F13" s="16"/>
      <c r="G13" s="24" t="str">
        <f t="shared" si="0"/>
        <v/>
      </c>
      <c r="H13" s="39"/>
      <c r="J13" s="370"/>
      <c r="K13" s="61"/>
      <c r="L13" s="370"/>
      <c r="M13" s="370"/>
      <c r="N13" s="61"/>
      <c r="O13" s="61"/>
      <c r="P13" s="61"/>
    </row>
    <row r="14" spans="2:16" x14ac:dyDescent="0.25">
      <c r="B14" s="44"/>
      <c r="C14" s="14"/>
      <c r="D14" s="22"/>
      <c r="E14" s="22"/>
      <c r="F14" s="16"/>
      <c r="G14" s="24" t="str">
        <f t="shared" si="0"/>
        <v/>
      </c>
      <c r="H14" s="39"/>
      <c r="J14" s="359"/>
      <c r="K14" s="275"/>
      <c r="L14" s="360"/>
      <c r="M14" s="360"/>
      <c r="N14" s="61"/>
      <c r="O14" s="61"/>
      <c r="P14" s="61"/>
    </row>
    <row r="15" spans="2:16" ht="26.4" x14ac:dyDescent="0.25">
      <c r="B15" s="44" t="s">
        <v>73</v>
      </c>
      <c r="C15" s="14" t="s">
        <v>75</v>
      </c>
      <c r="D15" s="22" t="s">
        <v>21</v>
      </c>
      <c r="E15" s="295">
        <v>0.2</v>
      </c>
      <c r="F15" s="390"/>
      <c r="G15" s="391"/>
      <c r="H15" s="40"/>
      <c r="J15" s="371"/>
      <c r="K15" s="275"/>
      <c r="L15" s="360"/>
      <c r="M15" s="360"/>
      <c r="N15" s="61"/>
      <c r="O15" s="61"/>
      <c r="P15" s="61"/>
    </row>
    <row r="16" spans="2:16" x14ac:dyDescent="0.25">
      <c r="B16" s="44"/>
      <c r="C16" s="14"/>
      <c r="D16" s="22"/>
      <c r="E16" s="23"/>
      <c r="F16" s="390"/>
      <c r="G16" s="391"/>
      <c r="H16" s="40"/>
      <c r="J16" s="359"/>
      <c r="K16" s="275"/>
      <c r="L16" s="360"/>
      <c r="M16" s="360"/>
      <c r="N16" s="61"/>
      <c r="O16" s="61"/>
      <c r="P16" s="61"/>
    </row>
    <row r="17" spans="2:16" ht="26.4" x14ac:dyDescent="0.25">
      <c r="B17" s="44" t="s">
        <v>74</v>
      </c>
      <c r="C17" s="14" t="s">
        <v>76</v>
      </c>
      <c r="D17" s="22" t="s">
        <v>21</v>
      </c>
      <c r="E17" s="295">
        <v>0.2</v>
      </c>
      <c r="F17" s="390"/>
      <c r="G17" s="391"/>
      <c r="H17" s="40"/>
      <c r="J17" s="371"/>
      <c r="K17" s="275"/>
      <c r="L17" s="360"/>
      <c r="M17" s="360"/>
      <c r="N17" s="61"/>
      <c r="O17" s="61"/>
      <c r="P17" s="61"/>
    </row>
    <row r="18" spans="2:16" x14ac:dyDescent="0.25">
      <c r="B18" s="44"/>
      <c r="C18" s="14"/>
      <c r="D18" s="22"/>
      <c r="E18" s="23"/>
      <c r="F18" s="390"/>
      <c r="G18" s="391"/>
      <c r="H18" s="40"/>
      <c r="J18" s="359"/>
      <c r="K18" s="275"/>
      <c r="L18" s="360"/>
      <c r="M18" s="360"/>
      <c r="N18" s="61"/>
      <c r="O18" s="61"/>
      <c r="P18" s="61"/>
    </row>
    <row r="19" spans="2:16" x14ac:dyDescent="0.25">
      <c r="B19" s="44"/>
      <c r="C19" s="14"/>
      <c r="D19" s="22"/>
      <c r="E19" s="23"/>
      <c r="F19" s="390"/>
      <c r="G19" s="391"/>
      <c r="H19" s="39"/>
      <c r="J19" s="359"/>
      <c r="K19" s="275"/>
      <c r="L19" s="360"/>
      <c r="M19" s="360"/>
      <c r="N19" s="61"/>
      <c r="O19" s="61"/>
      <c r="P19" s="61"/>
    </row>
    <row r="20" spans="2:16" x14ac:dyDescent="0.25">
      <c r="B20" s="44" t="s">
        <v>77</v>
      </c>
      <c r="C20" s="14" t="s">
        <v>78</v>
      </c>
      <c r="D20" s="22"/>
      <c r="E20" s="23"/>
      <c r="F20" s="390"/>
      <c r="G20" s="391"/>
      <c r="H20" s="39"/>
      <c r="J20" s="359"/>
      <c r="K20" s="275"/>
      <c r="L20" s="360"/>
      <c r="M20" s="360"/>
      <c r="N20" s="61"/>
      <c r="O20" s="61"/>
      <c r="P20" s="61"/>
    </row>
    <row r="21" spans="2:16" x14ac:dyDescent="0.25">
      <c r="B21" s="44"/>
      <c r="C21" s="14"/>
      <c r="D21" s="22"/>
      <c r="E21" s="23"/>
      <c r="F21" s="390"/>
      <c r="G21" s="391"/>
      <c r="H21" s="41"/>
      <c r="J21" s="359"/>
      <c r="K21" s="275"/>
      <c r="L21" s="360"/>
      <c r="M21" s="360"/>
      <c r="N21" s="61"/>
      <c r="O21" s="61"/>
      <c r="P21" s="61"/>
    </row>
    <row r="22" spans="2:16" ht="26.4" x14ac:dyDescent="0.25">
      <c r="B22" s="44" t="s">
        <v>79</v>
      </c>
      <c r="C22" s="14" t="s">
        <v>342</v>
      </c>
      <c r="D22" s="22" t="s">
        <v>21</v>
      </c>
      <c r="E22" s="295">
        <v>0.2</v>
      </c>
      <c r="F22" s="390"/>
      <c r="G22" s="391"/>
      <c r="J22" s="371"/>
      <c r="K22" s="275"/>
      <c r="L22" s="360"/>
      <c r="M22" s="360"/>
      <c r="N22" s="61"/>
      <c r="O22" s="61"/>
      <c r="P22" s="61"/>
    </row>
    <row r="23" spans="2:16" x14ac:dyDescent="0.25">
      <c r="B23" s="44"/>
      <c r="C23" s="14"/>
      <c r="D23" s="22"/>
      <c r="E23" s="23"/>
      <c r="F23" s="390"/>
      <c r="G23" s="391"/>
      <c r="J23" s="359"/>
      <c r="K23" s="275"/>
      <c r="L23" s="360"/>
      <c r="M23" s="360"/>
      <c r="N23" s="61"/>
      <c r="O23" s="61"/>
      <c r="P23" s="61"/>
    </row>
    <row r="24" spans="2:16" ht="27.75" customHeight="1" x14ac:dyDescent="0.25">
      <c r="B24" s="44" t="s">
        <v>80</v>
      </c>
      <c r="C24" s="14" t="s">
        <v>343</v>
      </c>
      <c r="D24" s="22" t="s">
        <v>21</v>
      </c>
      <c r="E24" s="295">
        <v>0.2</v>
      </c>
      <c r="F24" s="390"/>
      <c r="G24" s="391"/>
      <c r="J24" s="371"/>
      <c r="K24" s="275"/>
      <c r="L24" s="360"/>
      <c r="M24" s="360"/>
      <c r="N24" s="61"/>
      <c r="O24" s="61"/>
      <c r="P24" s="61"/>
    </row>
    <row r="25" spans="2:16" x14ac:dyDescent="0.25">
      <c r="B25" s="44"/>
      <c r="C25" s="14"/>
      <c r="D25" s="22"/>
      <c r="E25" s="23"/>
      <c r="F25" s="390"/>
      <c r="G25" s="391"/>
      <c r="J25" s="360"/>
      <c r="K25" s="61"/>
      <c r="L25" s="360"/>
      <c r="M25" s="360"/>
      <c r="N25" s="61"/>
      <c r="O25" s="61"/>
      <c r="P25" s="61"/>
    </row>
    <row r="26" spans="2:16" ht="26.4" x14ac:dyDescent="0.25">
      <c r="B26" s="44" t="s">
        <v>352</v>
      </c>
      <c r="C26" s="292" t="s">
        <v>359</v>
      </c>
      <c r="D26" s="293"/>
      <c r="E26" s="22"/>
      <c r="F26" s="390"/>
      <c r="G26" s="391"/>
      <c r="H26" s="40"/>
      <c r="J26" s="360"/>
      <c r="K26" s="61"/>
      <c r="L26" s="360"/>
      <c r="M26" s="360"/>
      <c r="N26" s="61"/>
      <c r="O26" s="61"/>
      <c r="P26" s="61"/>
    </row>
    <row r="27" spans="2:16" x14ac:dyDescent="0.25">
      <c r="B27" s="44"/>
      <c r="C27" s="292"/>
      <c r="D27" s="293"/>
      <c r="E27" s="22"/>
      <c r="F27" s="390"/>
      <c r="G27" s="391"/>
      <c r="H27" s="40"/>
      <c r="J27" s="360"/>
      <c r="K27" s="61"/>
      <c r="L27" s="360"/>
      <c r="M27" s="360"/>
      <c r="N27" s="61"/>
      <c r="O27" s="61"/>
      <c r="P27" s="61"/>
    </row>
    <row r="28" spans="2:16" x14ac:dyDescent="0.25">
      <c r="B28" s="44"/>
      <c r="C28" s="292" t="s">
        <v>353</v>
      </c>
      <c r="D28" s="293"/>
      <c r="E28" s="22"/>
      <c r="F28" s="390"/>
      <c r="G28" s="391"/>
      <c r="H28" s="40"/>
      <c r="J28" s="360"/>
      <c r="K28" s="61"/>
      <c r="L28" s="360"/>
      <c r="M28" s="360"/>
      <c r="N28" s="61"/>
      <c r="O28" s="61"/>
      <c r="P28" s="61"/>
    </row>
    <row r="29" spans="2:16" x14ac:dyDescent="0.25">
      <c r="B29" s="44"/>
      <c r="C29" s="292"/>
      <c r="D29" s="293"/>
      <c r="E29" s="22"/>
      <c r="F29" s="390"/>
      <c r="G29" s="391"/>
      <c r="H29" s="40"/>
      <c r="J29" s="360"/>
      <c r="K29" s="61"/>
      <c r="L29" s="360"/>
      <c r="M29" s="360"/>
      <c r="N29" s="61"/>
      <c r="O29" s="61"/>
      <c r="P29" s="61"/>
    </row>
    <row r="30" spans="2:16" x14ac:dyDescent="0.25">
      <c r="B30" s="44"/>
      <c r="C30" s="292" t="s">
        <v>354</v>
      </c>
      <c r="D30" s="293" t="s">
        <v>33</v>
      </c>
      <c r="E30" s="71">
        <v>100</v>
      </c>
      <c r="F30" s="390"/>
      <c r="G30" s="391"/>
      <c r="H30" s="40"/>
      <c r="J30" s="360"/>
      <c r="K30" s="61"/>
      <c r="L30" s="360"/>
      <c r="M30" s="360"/>
      <c r="N30" s="61"/>
      <c r="O30" s="61"/>
      <c r="P30" s="61"/>
    </row>
    <row r="31" spans="2:16" x14ac:dyDescent="0.25">
      <c r="B31" s="44"/>
      <c r="C31" s="292"/>
      <c r="D31" s="293"/>
      <c r="E31" s="71"/>
      <c r="F31" s="390"/>
      <c r="G31" s="391"/>
      <c r="H31" s="40"/>
      <c r="J31" s="360"/>
      <c r="K31" s="61"/>
      <c r="L31" s="360"/>
      <c r="M31" s="360"/>
      <c r="N31" s="61"/>
      <c r="O31" s="61"/>
      <c r="P31" s="61"/>
    </row>
    <row r="32" spans="2:16" x14ac:dyDescent="0.25">
      <c r="B32" s="44"/>
      <c r="C32" s="292" t="s">
        <v>355</v>
      </c>
      <c r="D32" s="293" t="s">
        <v>33</v>
      </c>
      <c r="E32" s="71">
        <v>40</v>
      </c>
      <c r="F32" s="390"/>
      <c r="G32" s="391"/>
      <c r="H32" s="40"/>
      <c r="J32" s="360"/>
      <c r="K32" s="61"/>
      <c r="L32" s="360"/>
      <c r="M32" s="360"/>
      <c r="N32" s="61"/>
      <c r="O32" s="61"/>
      <c r="P32" s="61"/>
    </row>
    <row r="33" spans="2:16" x14ac:dyDescent="0.25">
      <c r="B33" s="44"/>
      <c r="C33" s="292"/>
      <c r="D33" s="293"/>
      <c r="E33" s="71"/>
      <c r="F33" s="390"/>
      <c r="G33" s="391"/>
      <c r="H33" s="40"/>
      <c r="J33" s="360"/>
      <c r="K33" s="61"/>
      <c r="L33" s="360"/>
      <c r="M33" s="360"/>
      <c r="N33" s="61"/>
      <c r="O33" s="61"/>
      <c r="P33" s="61"/>
    </row>
    <row r="34" spans="2:16" x14ac:dyDescent="0.25">
      <c r="B34" s="44"/>
      <c r="C34" s="292" t="s">
        <v>356</v>
      </c>
      <c r="D34" s="293" t="s">
        <v>33</v>
      </c>
      <c r="E34" s="71">
        <v>30</v>
      </c>
      <c r="F34" s="390"/>
      <c r="G34" s="391"/>
      <c r="H34" s="40"/>
      <c r="J34" s="360"/>
      <c r="K34" s="61"/>
      <c r="L34" s="360"/>
      <c r="M34" s="360"/>
      <c r="N34" s="61"/>
      <c r="O34" s="61"/>
      <c r="P34" s="61"/>
    </row>
    <row r="35" spans="2:16" x14ac:dyDescent="0.25">
      <c r="B35" s="44"/>
      <c r="C35" s="292"/>
      <c r="D35" s="293"/>
      <c r="E35" s="71"/>
      <c r="F35" s="390"/>
      <c r="G35" s="391"/>
      <c r="H35" s="40"/>
      <c r="J35" s="360"/>
      <c r="K35" s="61"/>
      <c r="L35" s="360"/>
      <c r="M35" s="360"/>
      <c r="N35" s="61"/>
      <c r="O35" s="61"/>
      <c r="P35" s="61"/>
    </row>
    <row r="36" spans="2:16" x14ac:dyDescent="0.25">
      <c r="B36" s="44"/>
      <c r="C36" s="292" t="s">
        <v>357</v>
      </c>
      <c r="D36" s="293" t="s">
        <v>33</v>
      </c>
      <c r="E36" s="71">
        <v>20</v>
      </c>
      <c r="F36" s="390"/>
      <c r="G36" s="391"/>
      <c r="H36" s="40"/>
      <c r="J36" s="360"/>
      <c r="K36" s="61"/>
      <c r="L36" s="360"/>
      <c r="M36" s="360"/>
      <c r="N36" s="61"/>
      <c r="O36" s="61"/>
      <c r="P36" s="61"/>
    </row>
    <row r="37" spans="2:16" x14ac:dyDescent="0.25">
      <c r="B37" s="44"/>
      <c r="C37" s="292"/>
      <c r="D37" s="293"/>
      <c r="E37" s="71"/>
      <c r="F37" s="390"/>
      <c r="G37" s="391"/>
      <c r="H37" s="40"/>
      <c r="J37" s="360"/>
      <c r="K37" s="61"/>
      <c r="L37" s="360"/>
      <c r="M37" s="360"/>
      <c r="N37" s="61"/>
      <c r="O37" s="61"/>
      <c r="P37" s="61"/>
    </row>
    <row r="38" spans="2:16" x14ac:dyDescent="0.25">
      <c r="B38" s="44"/>
      <c r="C38" s="292" t="s">
        <v>358</v>
      </c>
      <c r="D38" s="293" t="s">
        <v>33</v>
      </c>
      <c r="E38" s="71">
        <v>200</v>
      </c>
      <c r="F38" s="390"/>
      <c r="G38" s="391"/>
      <c r="H38" s="40"/>
      <c r="J38" s="360"/>
      <c r="K38" s="61"/>
      <c r="L38" s="360"/>
      <c r="M38" s="360"/>
      <c r="N38" s="61"/>
      <c r="O38" s="61"/>
      <c r="P38" s="61"/>
    </row>
    <row r="39" spans="2:16" x14ac:dyDescent="0.25">
      <c r="B39" s="44"/>
      <c r="C39" s="14"/>
      <c r="D39" s="22"/>
      <c r="E39" s="22"/>
      <c r="F39" s="390"/>
      <c r="G39" s="391"/>
      <c r="H39" s="39"/>
      <c r="J39" s="61"/>
      <c r="K39" s="61"/>
      <c r="L39" s="61"/>
      <c r="M39" s="61"/>
      <c r="N39" s="61"/>
      <c r="O39" s="61"/>
      <c r="P39" s="61"/>
    </row>
    <row r="40" spans="2:16" s="28" customFormat="1" ht="20.100000000000001" customHeight="1" x14ac:dyDescent="0.25">
      <c r="B40" s="65" t="str">
        <f>$B$11</f>
        <v>C1.6</v>
      </c>
      <c r="C40" s="30" t="str">
        <f>"TOTAL CARRIED FORWARD"&amp;IF(G40=G$1," TO SUMMARY (Page C"&amp;Page_A&amp;")","")</f>
        <v>TOTAL CARRIED FORWARD TO SUMMARY (Page C52)</v>
      </c>
      <c r="D40" s="31"/>
      <c r="E40" s="121"/>
      <c r="F40" s="395"/>
      <c r="G40" s="396"/>
      <c r="H40" s="33"/>
      <c r="J40" s="369"/>
      <c r="K40" s="33"/>
      <c r="L40" s="369"/>
      <c r="M40" s="369"/>
      <c r="N40" s="369"/>
      <c r="O40" s="369"/>
      <c r="P40" s="369"/>
    </row>
  </sheetData>
  <sheetProtection algorithmName="SHA-512" hashValue="W6OJSaAkynbRrqNKgXkshi+OrWwHUXPa7YL8UR1mA4cqMvC9mHbjOnPDoHPzUKlF4+AsZS5u28pekKu3dArFmw==" saltValue="37wqRyTjWZLQTOE3VAV91g==" spinCount="100000" sheet="1" objects="1" scenarios="1"/>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270E9E66-897D-4D3A-8BA4-9F7E446BAF8A}">
            <xm:f>AND(Information!$C$8=FALSE,$D10&lt;&gt;"P C Sum",$D10&lt;&gt;"PC Sum",$D10&lt;&gt;"P Sum",$D10&lt;&gt;"Prov Sum")</xm:f>
            <x14:dxf>
              <font>
                <strike val="0"/>
                <color theme="0"/>
              </font>
              <numFmt numFmtId="4" formatCode="#,##0.00"/>
            </x14:dxf>
          </x14:cfRule>
          <xm:sqref>F39:G39 F10:G25 G26:G38</xm:sqref>
        </x14:conditionalFormatting>
        <x14:conditionalFormatting xmlns:xm="http://schemas.microsoft.com/office/excel/2006/main">
          <x14:cfRule type="expression" priority="3" id="{62ABB661-A551-477A-9B69-E7462CED8B2D}">
            <xm:f>AND(Information!$C$8=FALSE,$D40&lt;&gt;"P C Sum",$D40&lt;&gt;"PC Sum",$D40&lt;&gt;"P Sum",$D40&lt;&gt;"Prov Sum")</xm:f>
            <x14:dxf>
              <font>
                <strike val="0"/>
                <color theme="0"/>
              </font>
              <numFmt numFmtId="4" formatCode="#,##0.00"/>
            </x14:dxf>
          </x14:cfRule>
          <xm:sqref>G40</xm:sqref>
        </x14:conditionalFormatting>
        <x14:conditionalFormatting xmlns:xm="http://schemas.microsoft.com/office/excel/2006/main">
          <x14:cfRule type="expression" priority="2" id="{6B2265E3-1A0C-403E-A4C9-52F7A590714E}">
            <xm:f>AND(Information!$C$8=FALSE,$D26&lt;&gt;"P C Sum",$D26&lt;&gt;"PC Sum",$D26&lt;&gt;"P Sum",$D26&lt;&gt;"Prov Sum")</xm:f>
            <x14:dxf>
              <font>
                <strike val="0"/>
                <color theme="0"/>
              </font>
              <numFmt numFmtId="4" formatCode="#,##0.00"/>
            </x14:dxf>
          </x14:cfRule>
          <xm:sqref>F26:F29</xm:sqref>
        </x14:conditionalFormatting>
        <x14:conditionalFormatting xmlns:xm="http://schemas.microsoft.com/office/excel/2006/main">
          <x14:cfRule type="expression" priority="1" id="{FF547767-F5FC-4AAD-B164-B9854C6375AA}">
            <xm:f>AND(Information!$C$8=FALSE,$D30&lt;&gt;"P C Sum",$D30&lt;&gt;"PC Sum",$D30&lt;&gt;"P Sum",$D30&lt;&gt;"Prov Sum")</xm:f>
            <x14:dxf>
              <font>
                <strike val="0"/>
                <color theme="0"/>
              </font>
              <numFmt numFmtId="4" formatCode="#,##0.00"/>
            </x14:dxf>
          </x14:cfRule>
          <xm:sqref>F30:F38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8E570-612F-426B-9B9B-D47207EBA732}">
  <sheetPr codeName="Sheet7">
    <tabColor rgb="FF00B050"/>
  </sheetPr>
  <dimension ref="B1:O39"/>
  <sheetViews>
    <sheetView view="pageBreakPreview" zoomScale="55" zoomScaleNormal="125" zoomScaleSheetLayoutView="55" zoomScalePageLayoutView="125" workbookViewId="0">
      <selection activeCell="F15" sqref="F15:G39"/>
    </sheetView>
  </sheetViews>
  <sheetFormatPr defaultColWidth="6.88671875" defaultRowHeight="13.2" x14ac:dyDescent="0.25"/>
  <cols>
    <col min="1" max="1" width="0.88671875" style="1" customWidth="1"/>
    <col min="2" max="2" width="11.5546875" style="34"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3" width="15.5546875" style="1" customWidth="1"/>
    <col min="14" max="16384" width="6.88671875" style="1"/>
  </cols>
  <sheetData>
    <row r="1" spans="2:15" x14ac:dyDescent="0.25">
      <c r="G1" s="171"/>
    </row>
    <row r="2" spans="2:15" x14ac:dyDescent="0.25">
      <c r="B2" s="86" t="str">
        <f>Client1</f>
        <v>Province of KwaZulu-Natal</v>
      </c>
      <c r="C2" s="87"/>
      <c r="D2" s="60"/>
      <c r="E2" s="428" t="str">
        <f>"Contract No. "&amp;ContractNo</f>
        <v>Contract No. ZNB01239/00000/00/PMC/INF/21/T</v>
      </c>
      <c r="F2" s="428"/>
      <c r="G2" s="428"/>
      <c r="J2" s="355"/>
      <c r="K2" s="355"/>
      <c r="L2" s="355"/>
      <c r="M2" s="356"/>
      <c r="N2" s="61"/>
      <c r="O2" s="61"/>
    </row>
    <row r="3" spans="2:15" x14ac:dyDescent="0.25">
      <c r="B3" s="85" t="str">
        <f>Client2</f>
        <v>Department of Transport</v>
      </c>
      <c r="C3" s="87"/>
      <c r="D3" s="60"/>
      <c r="E3" s="60"/>
      <c r="F3" s="61"/>
      <c r="G3" s="88"/>
      <c r="J3" s="61"/>
      <c r="K3" s="61"/>
      <c r="L3" s="61"/>
      <c r="M3" s="61"/>
      <c r="N3" s="61"/>
      <c r="O3" s="61"/>
    </row>
    <row r="4" spans="2:15" x14ac:dyDescent="0.25">
      <c r="B4" s="62"/>
      <c r="C4" s="62"/>
      <c r="D4" s="63"/>
      <c r="E4" s="63"/>
      <c r="F4" s="64"/>
      <c r="G4" s="89"/>
      <c r="J4" s="61"/>
      <c r="K4" s="61"/>
      <c r="L4" s="61"/>
      <c r="M4" s="61"/>
      <c r="N4" s="61"/>
      <c r="O4" s="61"/>
    </row>
    <row r="5" spans="2:15" x14ac:dyDescent="0.25">
      <c r="B5" s="426" t="s">
        <v>8</v>
      </c>
      <c r="C5" s="427"/>
      <c r="D5" s="427"/>
      <c r="E5" s="427"/>
      <c r="F5" s="427"/>
      <c r="G5" s="423" t="str">
        <f>"CHAPTER "&amp;B11</f>
        <v>CHAPTER C1.7</v>
      </c>
      <c r="H5" s="6"/>
      <c r="J5" s="61"/>
      <c r="K5" s="61"/>
      <c r="L5" s="61"/>
      <c r="M5" s="61"/>
      <c r="N5" s="61"/>
      <c r="O5" s="61"/>
    </row>
    <row r="6" spans="2:15" ht="7.5" customHeight="1" x14ac:dyDescent="0.25">
      <c r="B6" s="419" t="str">
        <f>ContractDescription</f>
        <v>PROVISION OF ROUTINE AND SAFETY MAINTENANCE ON VARIOUS ROADS WITHIN THE TAYLORS HALT ZONE - VULINDLELA AREA OFFICE</v>
      </c>
      <c r="C6" s="420"/>
      <c r="D6" s="420"/>
      <c r="E6" s="420"/>
      <c r="F6" s="420"/>
      <c r="G6" s="424"/>
      <c r="H6" s="8"/>
      <c r="J6" s="61"/>
      <c r="K6" s="61"/>
      <c r="L6" s="61"/>
      <c r="M6" s="61"/>
      <c r="N6" s="61"/>
      <c r="O6" s="61"/>
    </row>
    <row r="7" spans="2:15" ht="12.75" customHeight="1" x14ac:dyDescent="0.25">
      <c r="B7" s="419"/>
      <c r="C7" s="420"/>
      <c r="D7" s="420"/>
      <c r="E7" s="420"/>
      <c r="F7" s="420"/>
      <c r="G7" s="424"/>
      <c r="H7" s="8"/>
      <c r="J7" s="61"/>
      <c r="K7" s="61"/>
      <c r="L7" s="61"/>
      <c r="M7" s="61"/>
      <c r="N7" s="61"/>
      <c r="O7" s="61"/>
    </row>
    <row r="8" spans="2:15" ht="7.5" customHeight="1" x14ac:dyDescent="0.25">
      <c r="B8" s="421"/>
      <c r="C8" s="422"/>
      <c r="D8" s="422"/>
      <c r="E8" s="422"/>
      <c r="F8" s="422"/>
      <c r="G8" s="425"/>
      <c r="H8" s="8"/>
      <c r="J8" s="61"/>
      <c r="K8" s="61"/>
      <c r="L8" s="61"/>
      <c r="M8" s="61"/>
      <c r="N8" s="61"/>
      <c r="O8" s="61"/>
    </row>
    <row r="9" spans="2:15" s="9" customFormat="1" ht="24.9" customHeight="1" x14ac:dyDescent="0.25">
      <c r="B9" s="10" t="s">
        <v>0</v>
      </c>
      <c r="C9" s="11" t="s">
        <v>1</v>
      </c>
      <c r="D9" s="11" t="s">
        <v>2</v>
      </c>
      <c r="E9" s="11" t="s">
        <v>3</v>
      </c>
      <c r="F9" s="11" t="s">
        <v>4</v>
      </c>
      <c r="G9" s="11" t="s">
        <v>5</v>
      </c>
      <c r="H9" s="12"/>
      <c r="J9" s="358"/>
      <c r="K9" s="358"/>
      <c r="L9" s="358"/>
      <c r="M9" s="358"/>
      <c r="N9" s="367"/>
      <c r="O9" s="367"/>
    </row>
    <row r="10" spans="2:15" x14ac:dyDescent="0.25">
      <c r="B10" s="44"/>
      <c r="C10" s="14"/>
      <c r="D10" s="15"/>
      <c r="E10" s="15"/>
      <c r="F10" s="16"/>
      <c r="G10" s="24" t="str">
        <f t="shared" ref="G10:G14" si="0">IF(D10="","",E10*F10)</f>
        <v/>
      </c>
      <c r="H10" s="18"/>
      <c r="J10" s="359"/>
      <c r="K10" s="359"/>
      <c r="L10" s="359"/>
      <c r="M10" s="359"/>
      <c r="N10" s="61"/>
      <c r="O10" s="61"/>
    </row>
    <row r="11" spans="2:15" x14ac:dyDescent="0.25">
      <c r="B11" s="56" t="s">
        <v>81</v>
      </c>
      <c r="C11" s="20" t="s">
        <v>82</v>
      </c>
      <c r="D11" s="22"/>
      <c r="E11" s="22"/>
      <c r="F11" s="16"/>
      <c r="G11" s="24" t="str">
        <f t="shared" si="0"/>
        <v/>
      </c>
      <c r="H11" s="39"/>
      <c r="J11" s="360"/>
      <c r="K11" s="360"/>
      <c r="L11" s="360"/>
      <c r="M11" s="360"/>
      <c r="N11" s="61"/>
      <c r="O11" s="61"/>
    </row>
    <row r="12" spans="2:15" x14ac:dyDescent="0.25">
      <c r="B12" s="44"/>
      <c r="C12" s="14"/>
      <c r="D12" s="22"/>
      <c r="E12" s="22"/>
      <c r="F12" s="16"/>
      <c r="G12" s="24" t="str">
        <f t="shared" si="0"/>
        <v/>
      </c>
      <c r="H12" s="39"/>
      <c r="J12" s="360"/>
      <c r="K12" s="360"/>
      <c r="L12" s="360"/>
      <c r="M12" s="360"/>
      <c r="N12" s="61"/>
      <c r="O12" s="61"/>
    </row>
    <row r="13" spans="2:15" x14ac:dyDescent="0.25">
      <c r="B13" s="44" t="s">
        <v>83</v>
      </c>
      <c r="C13" s="14" t="s">
        <v>84</v>
      </c>
      <c r="D13" s="22"/>
      <c r="E13" s="22"/>
      <c r="F13" s="16"/>
      <c r="G13" s="24" t="str">
        <f t="shared" si="0"/>
        <v/>
      </c>
      <c r="H13" s="39"/>
      <c r="J13" s="360"/>
      <c r="K13" s="360"/>
      <c r="L13" s="360"/>
      <c r="M13" s="360"/>
      <c r="N13" s="61"/>
      <c r="O13" s="61"/>
    </row>
    <row r="14" spans="2:15" x14ac:dyDescent="0.25">
      <c r="B14" s="44"/>
      <c r="C14" s="14"/>
      <c r="D14" s="22"/>
      <c r="E14" s="22"/>
      <c r="F14" s="16"/>
      <c r="G14" s="24" t="str">
        <f t="shared" si="0"/>
        <v/>
      </c>
      <c r="H14" s="39"/>
      <c r="J14" s="360"/>
      <c r="K14" s="360"/>
      <c r="L14" s="360"/>
      <c r="M14" s="360"/>
      <c r="N14" s="61"/>
      <c r="O14" s="61"/>
    </row>
    <row r="15" spans="2:15" ht="26.4" x14ac:dyDescent="0.25">
      <c r="B15" s="44" t="s">
        <v>85</v>
      </c>
      <c r="C15" s="14" t="s">
        <v>306</v>
      </c>
      <c r="D15" s="22" t="s">
        <v>23</v>
      </c>
      <c r="E15" s="23">
        <v>2625</v>
      </c>
      <c r="F15" s="390"/>
      <c r="G15" s="391"/>
      <c r="H15" s="40"/>
      <c r="J15" s="370"/>
      <c r="K15" s="61"/>
      <c r="L15" s="370"/>
      <c r="M15" s="370"/>
      <c r="N15" s="61"/>
      <c r="O15" s="61"/>
    </row>
    <row r="16" spans="2:15" x14ac:dyDescent="0.25">
      <c r="B16" s="44"/>
      <c r="C16" s="14"/>
      <c r="D16" s="22"/>
      <c r="E16" s="23"/>
      <c r="F16" s="390"/>
      <c r="G16" s="391"/>
      <c r="H16" s="40"/>
      <c r="J16" s="370"/>
      <c r="K16" s="370"/>
      <c r="L16" s="370"/>
      <c r="M16" s="370"/>
      <c r="N16" s="61"/>
      <c r="O16" s="61"/>
    </row>
    <row r="17" spans="2:15" ht="26.4" x14ac:dyDescent="0.25">
      <c r="B17" s="44" t="s">
        <v>86</v>
      </c>
      <c r="C17" s="14" t="s">
        <v>88</v>
      </c>
      <c r="D17" s="22" t="s">
        <v>23</v>
      </c>
      <c r="E17" s="23">
        <v>1050</v>
      </c>
      <c r="F17" s="390"/>
      <c r="G17" s="391"/>
      <c r="H17" s="40"/>
      <c r="J17" s="370"/>
      <c r="K17" s="61"/>
      <c r="L17" s="370"/>
      <c r="M17" s="370"/>
      <c r="N17" s="61"/>
      <c r="O17" s="61"/>
    </row>
    <row r="18" spans="2:15" x14ac:dyDescent="0.25">
      <c r="B18" s="44"/>
      <c r="C18" s="14"/>
      <c r="D18" s="22"/>
      <c r="E18" s="23"/>
      <c r="F18" s="390"/>
      <c r="G18" s="391"/>
      <c r="H18" s="40"/>
      <c r="J18" s="370"/>
      <c r="K18" s="61"/>
      <c r="L18" s="370"/>
      <c r="M18" s="370"/>
      <c r="N18" s="61"/>
      <c r="O18" s="61"/>
    </row>
    <row r="19" spans="2:15" ht="39.6" x14ac:dyDescent="0.25">
      <c r="B19" s="44" t="s">
        <v>87</v>
      </c>
      <c r="C19" s="14" t="s">
        <v>89</v>
      </c>
      <c r="D19" s="22" t="s">
        <v>23</v>
      </c>
      <c r="E19" s="23">
        <v>262.5</v>
      </c>
      <c r="F19" s="390"/>
      <c r="G19" s="391"/>
      <c r="H19" s="40"/>
      <c r="J19" s="370"/>
      <c r="K19" s="61"/>
      <c r="L19" s="370"/>
      <c r="M19" s="370"/>
      <c r="N19" s="61"/>
      <c r="O19" s="61"/>
    </row>
    <row r="20" spans="2:15" x14ac:dyDescent="0.25">
      <c r="B20" s="44"/>
      <c r="C20" s="14"/>
      <c r="D20" s="22"/>
      <c r="E20" s="23"/>
      <c r="F20" s="390"/>
      <c r="G20" s="391"/>
      <c r="H20" s="40"/>
      <c r="J20" s="370"/>
      <c r="K20" s="61"/>
      <c r="L20" s="370"/>
      <c r="M20" s="370"/>
      <c r="N20" s="61"/>
      <c r="O20" s="61"/>
    </row>
    <row r="21" spans="2:15" x14ac:dyDescent="0.25">
      <c r="B21" s="44" t="s">
        <v>90</v>
      </c>
      <c r="C21" s="14" t="s">
        <v>91</v>
      </c>
      <c r="D21" s="22"/>
      <c r="E21" s="23"/>
      <c r="F21" s="390"/>
      <c r="G21" s="391"/>
      <c r="H21" s="39"/>
      <c r="J21" s="360"/>
      <c r="K21" s="61"/>
      <c r="L21" s="360"/>
      <c r="M21" s="360"/>
      <c r="N21" s="61"/>
      <c r="O21" s="61"/>
    </row>
    <row r="22" spans="2:15" x14ac:dyDescent="0.25">
      <c r="B22" s="44"/>
      <c r="C22" s="14"/>
      <c r="D22" s="22"/>
      <c r="E22" s="23"/>
      <c r="F22" s="390"/>
      <c r="G22" s="391"/>
      <c r="H22" s="39"/>
      <c r="J22" s="362"/>
      <c r="K22" s="362"/>
      <c r="L22" s="362"/>
      <c r="M22" s="362"/>
      <c r="N22" s="61"/>
      <c r="O22" s="61"/>
    </row>
    <row r="23" spans="2:15" ht="26.4" x14ac:dyDescent="0.25">
      <c r="B23" s="44" t="s">
        <v>92</v>
      </c>
      <c r="C23" s="14" t="s">
        <v>94</v>
      </c>
      <c r="D23" s="22"/>
      <c r="E23" s="23"/>
      <c r="F23" s="390"/>
      <c r="G23" s="391"/>
      <c r="H23" s="41"/>
      <c r="J23" s="360"/>
      <c r="K23" s="360"/>
      <c r="L23" s="360"/>
      <c r="M23" s="360"/>
      <c r="N23" s="61"/>
      <c r="O23" s="61"/>
    </row>
    <row r="24" spans="2:15" x14ac:dyDescent="0.25">
      <c r="B24" s="44"/>
      <c r="C24" s="14"/>
      <c r="D24" s="22"/>
      <c r="E24" s="23"/>
      <c r="F24" s="390"/>
      <c r="G24" s="391"/>
      <c r="H24" s="41"/>
      <c r="J24" s="360"/>
      <c r="K24" s="360"/>
      <c r="L24" s="360"/>
      <c r="M24" s="360"/>
      <c r="N24" s="61"/>
      <c r="O24" s="61"/>
    </row>
    <row r="25" spans="2:15" ht="26.4" x14ac:dyDescent="0.25">
      <c r="B25" s="44" t="s">
        <v>34</v>
      </c>
      <c r="C25" s="14" t="s">
        <v>95</v>
      </c>
      <c r="D25" s="22" t="s">
        <v>102</v>
      </c>
      <c r="E25" s="151">
        <v>10000</v>
      </c>
      <c r="F25" s="390"/>
      <c r="G25" s="391"/>
      <c r="J25" s="61"/>
      <c r="K25" s="61"/>
      <c r="L25" s="61"/>
      <c r="M25" s="61"/>
      <c r="N25" s="61"/>
      <c r="O25" s="61"/>
    </row>
    <row r="26" spans="2:15" x14ac:dyDescent="0.25">
      <c r="B26" s="44"/>
      <c r="C26" s="14"/>
      <c r="D26" s="22"/>
      <c r="E26" s="151"/>
      <c r="F26" s="390"/>
      <c r="G26" s="391"/>
      <c r="J26" s="61"/>
      <c r="K26" s="61"/>
      <c r="L26" s="61"/>
      <c r="M26" s="61"/>
      <c r="N26" s="61"/>
      <c r="O26" s="61"/>
    </row>
    <row r="27" spans="2:15" ht="15.6" x14ac:dyDescent="0.25">
      <c r="B27" s="44" t="s">
        <v>35</v>
      </c>
      <c r="C27" s="14" t="s">
        <v>96</v>
      </c>
      <c r="D27" s="22" t="s">
        <v>102</v>
      </c>
      <c r="E27" s="151">
        <v>10000</v>
      </c>
      <c r="F27" s="390"/>
      <c r="G27" s="391"/>
      <c r="J27" s="61"/>
      <c r="K27" s="61"/>
      <c r="L27" s="61"/>
      <c r="M27" s="61"/>
      <c r="N27" s="61"/>
      <c r="O27" s="61"/>
    </row>
    <row r="28" spans="2:15" x14ac:dyDescent="0.25">
      <c r="B28" s="44"/>
      <c r="C28" s="14"/>
      <c r="D28" s="22"/>
      <c r="E28" s="23"/>
      <c r="F28" s="390"/>
      <c r="G28" s="391"/>
      <c r="J28" s="61"/>
      <c r="K28" s="61"/>
      <c r="L28" s="61"/>
      <c r="M28" s="61"/>
      <c r="N28" s="61"/>
      <c r="O28" s="61"/>
    </row>
    <row r="29" spans="2:15" ht="26.4" x14ac:dyDescent="0.25">
      <c r="B29" s="44" t="s">
        <v>93</v>
      </c>
      <c r="C29" s="14" t="s">
        <v>97</v>
      </c>
      <c r="D29" s="22"/>
      <c r="E29" s="23"/>
      <c r="F29" s="390"/>
      <c r="G29" s="391"/>
      <c r="J29" s="361"/>
      <c r="K29" s="361"/>
      <c r="L29" s="361"/>
      <c r="M29" s="361"/>
      <c r="N29" s="61"/>
      <c r="O29" s="61"/>
    </row>
    <row r="30" spans="2:15" x14ac:dyDescent="0.25">
      <c r="B30" s="44"/>
      <c r="C30" s="14"/>
      <c r="D30" s="22"/>
      <c r="E30" s="23"/>
      <c r="F30" s="390"/>
      <c r="G30" s="391"/>
      <c r="J30" s="361"/>
      <c r="K30" s="361"/>
      <c r="L30" s="361"/>
      <c r="M30" s="361"/>
      <c r="N30" s="61"/>
      <c r="O30" s="61"/>
    </row>
    <row r="31" spans="2:15" ht="26.4" x14ac:dyDescent="0.25">
      <c r="B31" s="44" t="s">
        <v>34</v>
      </c>
      <c r="C31" s="14" t="s">
        <v>98</v>
      </c>
      <c r="D31" s="22" t="s">
        <v>102</v>
      </c>
      <c r="E31" s="344">
        <v>10000</v>
      </c>
      <c r="F31" s="390"/>
      <c r="G31" s="391"/>
      <c r="J31" s="61"/>
      <c r="K31" s="61"/>
      <c r="L31" s="61"/>
      <c r="M31" s="61"/>
      <c r="N31" s="372"/>
      <c r="O31" s="61"/>
    </row>
    <row r="32" spans="2:15" x14ac:dyDescent="0.25">
      <c r="B32" s="44"/>
      <c r="C32" s="27"/>
      <c r="D32" s="22"/>
      <c r="E32" s="23"/>
      <c r="F32" s="390"/>
      <c r="G32" s="391"/>
      <c r="J32" s="61"/>
      <c r="K32" s="61"/>
      <c r="L32" s="61"/>
      <c r="M32" s="61"/>
      <c r="N32" s="61"/>
      <c r="O32" s="61"/>
    </row>
    <row r="33" spans="2:15" ht="15.6" x14ac:dyDescent="0.25">
      <c r="B33" s="44" t="s">
        <v>35</v>
      </c>
      <c r="C33" s="27" t="s">
        <v>99</v>
      </c>
      <c r="D33" s="22" t="s">
        <v>102</v>
      </c>
      <c r="E33" s="23">
        <v>20000</v>
      </c>
      <c r="F33" s="390"/>
      <c r="G33" s="391"/>
      <c r="J33" s="61"/>
      <c r="K33" s="61"/>
      <c r="L33" s="61"/>
      <c r="M33" s="61"/>
      <c r="N33" s="61"/>
      <c r="O33" s="61"/>
    </row>
    <row r="34" spans="2:15" x14ac:dyDescent="0.25">
      <c r="B34" s="44"/>
      <c r="C34" s="27"/>
      <c r="D34" s="22"/>
      <c r="E34" s="23"/>
      <c r="F34" s="390"/>
      <c r="G34" s="391"/>
      <c r="J34" s="362"/>
      <c r="K34" s="362"/>
      <c r="L34" s="362"/>
      <c r="M34" s="362"/>
      <c r="N34" s="61"/>
      <c r="O34" s="61"/>
    </row>
    <row r="35" spans="2:15" ht="15.6" x14ac:dyDescent="0.25">
      <c r="B35" s="44" t="s">
        <v>40</v>
      </c>
      <c r="C35" s="27" t="s">
        <v>100</v>
      </c>
      <c r="D35" s="22" t="s">
        <v>102</v>
      </c>
      <c r="E35" s="23">
        <v>20000</v>
      </c>
      <c r="F35" s="390"/>
      <c r="G35" s="391"/>
      <c r="J35" s="61"/>
      <c r="K35" s="61"/>
      <c r="L35" s="61"/>
      <c r="M35" s="61"/>
      <c r="N35" s="61"/>
      <c r="O35" s="61"/>
    </row>
    <row r="36" spans="2:15" x14ac:dyDescent="0.25">
      <c r="B36" s="44"/>
      <c r="C36" s="14"/>
      <c r="D36" s="22"/>
      <c r="E36" s="23"/>
      <c r="F36" s="390"/>
      <c r="G36" s="391"/>
      <c r="H36" s="39"/>
      <c r="J36" s="360"/>
      <c r="K36" s="360"/>
      <c r="L36" s="360"/>
      <c r="M36" s="360"/>
      <c r="N36" s="61"/>
      <c r="O36" s="61"/>
    </row>
    <row r="37" spans="2:15" x14ac:dyDescent="0.25">
      <c r="B37" s="44"/>
      <c r="C37" s="14"/>
      <c r="D37" s="22"/>
      <c r="E37" s="23"/>
      <c r="F37" s="390"/>
      <c r="G37" s="391"/>
      <c r="H37" s="39"/>
      <c r="J37" s="360"/>
      <c r="K37" s="360"/>
      <c r="L37" s="360"/>
      <c r="M37" s="360"/>
      <c r="N37" s="61"/>
      <c r="O37" s="61"/>
    </row>
    <row r="38" spans="2:15" x14ac:dyDescent="0.25">
      <c r="B38" s="44"/>
      <c r="C38" s="14"/>
      <c r="D38" s="22"/>
      <c r="E38" s="22"/>
      <c r="F38" s="390"/>
      <c r="G38" s="391"/>
      <c r="H38" s="39"/>
      <c r="J38" s="361"/>
      <c r="K38" s="361"/>
      <c r="L38" s="361"/>
      <c r="M38" s="361"/>
      <c r="N38" s="61"/>
      <c r="O38" s="61"/>
    </row>
    <row r="39" spans="2:15" s="28" customFormat="1" ht="24.9" customHeight="1" x14ac:dyDescent="0.25">
      <c r="B39" s="80" t="str">
        <f>B11</f>
        <v>C1.7</v>
      </c>
      <c r="C39" s="30" t="str">
        <f>"TOTAL CARRIED FORWARD"&amp;IF(G39=G$1," TO SUMMARY (Page C"&amp;Page_A&amp;")","")</f>
        <v>TOTAL CARRIED FORWARD TO SUMMARY (Page C52)</v>
      </c>
      <c r="D39" s="31"/>
      <c r="E39" s="32"/>
      <c r="F39" s="395"/>
      <c r="G39" s="396"/>
      <c r="H39" s="33"/>
      <c r="J39" s="366"/>
      <c r="K39" s="33"/>
      <c r="L39" s="366"/>
      <c r="M39" s="366"/>
      <c r="N39" s="369"/>
      <c r="O39" s="369"/>
    </row>
  </sheetData>
  <sheetProtection algorithmName="SHA-512" hashValue="W9NM1s/jpagSK/UaZsaG/W9KuqwwOSGliHfSDbIhiuUraPwbSXLVEhjY+6YaNvtEFZlxSzyqYkOoiVBUQ4D4qw==" saltValue="QWkXiCj68ymxYF/O25R/aw==" spinCount="100000" sheet="1" objects="1" scenarios="1"/>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3EFEA919-4582-488E-A2FC-13E3B0E531C4}">
            <xm:f>AND(Information!$C$8=FALSE,$D10&lt;&gt;"P C Sum",$D10&lt;&gt;"PC Sum",$D10&lt;&gt;"P Sum",$D10&lt;&gt;"Prov Sum")</xm:f>
            <x14:dxf>
              <font>
                <strike val="0"/>
                <color theme="0"/>
              </font>
              <numFmt numFmtId="4" formatCode="#,##0.00"/>
            </x14:dxf>
          </x14:cfRule>
          <xm:sqref>G39 F10:G38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D892-DDC2-4131-B915-F4D1DA869712}">
  <sheetPr codeName="Sheet8">
    <tabColor rgb="FF00B050"/>
  </sheetPr>
  <dimension ref="B1:U56"/>
  <sheetViews>
    <sheetView view="pageBreakPreview" zoomScale="70" zoomScaleNormal="125" zoomScaleSheetLayoutView="70" zoomScalePageLayoutView="125" workbookViewId="0">
      <selection activeCell="G31" sqref="G31"/>
    </sheetView>
  </sheetViews>
  <sheetFormatPr defaultColWidth="6.88671875" defaultRowHeight="13.2" x14ac:dyDescent="0.25"/>
  <cols>
    <col min="1" max="1" width="0.88671875" style="1" customWidth="1"/>
    <col min="2" max="2" width="11.5546875" style="34"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0" width="7.88671875" style="1" bestFit="1" customWidth="1"/>
    <col min="11" max="11" width="11.6640625" style="1" bestFit="1" customWidth="1"/>
    <col min="12" max="16384" width="6.88671875" style="1"/>
  </cols>
  <sheetData>
    <row r="1" spans="2:21" x14ac:dyDescent="0.25">
      <c r="G1" s="171"/>
    </row>
    <row r="2" spans="2:21" x14ac:dyDescent="0.25">
      <c r="B2" s="86" t="str">
        <f>Client1</f>
        <v>Province of KwaZulu-Natal</v>
      </c>
      <c r="C2" s="87"/>
      <c r="D2" s="60"/>
      <c r="E2" s="428" t="str">
        <f>"Contract No. "&amp;ContractNo</f>
        <v>Contract No. ZNB01239/00000/00/PMC/INF/21/T</v>
      </c>
      <c r="F2" s="428"/>
      <c r="G2" s="428"/>
      <c r="J2" s="355"/>
      <c r="K2" s="355"/>
      <c r="L2" s="355"/>
      <c r="M2" s="356"/>
      <c r="N2" s="61"/>
      <c r="O2" s="61"/>
      <c r="P2" s="61"/>
      <c r="Q2" s="61"/>
      <c r="R2" s="61"/>
      <c r="S2" s="61"/>
      <c r="T2" s="61"/>
      <c r="U2" s="61"/>
    </row>
    <row r="3" spans="2:21" x14ac:dyDescent="0.25">
      <c r="B3" s="85" t="str">
        <f>Client2</f>
        <v>Department of Transport</v>
      </c>
      <c r="C3" s="87"/>
      <c r="D3" s="60"/>
      <c r="E3" s="60"/>
      <c r="F3" s="61"/>
      <c r="G3" s="88"/>
      <c r="J3" s="61"/>
      <c r="K3" s="61"/>
      <c r="L3" s="61"/>
      <c r="M3" s="61"/>
      <c r="N3" s="61"/>
      <c r="O3" s="61"/>
      <c r="P3" s="61"/>
      <c r="Q3" s="61"/>
      <c r="R3" s="61"/>
      <c r="S3" s="61"/>
      <c r="T3" s="61"/>
      <c r="U3" s="61"/>
    </row>
    <row r="4" spans="2:21" x14ac:dyDescent="0.25">
      <c r="B4" s="62"/>
      <c r="C4" s="62"/>
      <c r="D4" s="63"/>
      <c r="E4" s="63"/>
      <c r="F4" s="64"/>
      <c r="G4" s="89"/>
      <c r="J4" s="61"/>
      <c r="K4" s="61"/>
      <c r="L4" s="61"/>
      <c r="M4" s="61"/>
      <c r="N4" s="61"/>
      <c r="O4" s="61"/>
      <c r="P4" s="61"/>
      <c r="Q4" s="61"/>
      <c r="R4" s="61"/>
      <c r="S4" s="61"/>
      <c r="T4" s="61"/>
      <c r="U4" s="61"/>
    </row>
    <row r="5" spans="2:21" x14ac:dyDescent="0.25">
      <c r="B5" s="426" t="s">
        <v>8</v>
      </c>
      <c r="C5" s="427"/>
      <c r="D5" s="427"/>
      <c r="E5" s="427"/>
      <c r="F5" s="427"/>
      <c r="G5" s="423" t="str">
        <f>"CHAPTER "&amp;B11</f>
        <v>CHAPTER C3.1</v>
      </c>
      <c r="H5" s="6"/>
      <c r="J5" s="61"/>
      <c r="K5" s="61"/>
      <c r="L5" s="61"/>
      <c r="M5" s="61"/>
      <c r="N5" s="61"/>
      <c r="O5" s="61"/>
      <c r="P5" s="61"/>
      <c r="Q5" s="61"/>
      <c r="R5" s="61"/>
      <c r="S5" s="61"/>
      <c r="T5" s="61"/>
      <c r="U5" s="61"/>
    </row>
    <row r="6" spans="2:21" ht="7.5" customHeight="1" x14ac:dyDescent="0.25">
      <c r="B6" s="419" t="str">
        <f>ContractDescription</f>
        <v>PROVISION OF ROUTINE AND SAFETY MAINTENANCE ON VARIOUS ROADS WITHIN THE TAYLORS HALT ZONE - VULINDLELA AREA OFFICE</v>
      </c>
      <c r="C6" s="420"/>
      <c r="D6" s="420"/>
      <c r="E6" s="420"/>
      <c r="F6" s="420"/>
      <c r="G6" s="424"/>
      <c r="H6" s="8"/>
      <c r="J6" s="61"/>
      <c r="K6" s="61"/>
      <c r="L6" s="61"/>
      <c r="M6" s="61"/>
      <c r="N6" s="61"/>
      <c r="O6" s="61"/>
      <c r="P6" s="61"/>
      <c r="Q6" s="61"/>
      <c r="R6" s="61"/>
      <c r="S6" s="61"/>
      <c r="T6" s="61"/>
      <c r="U6" s="61"/>
    </row>
    <row r="7" spans="2:21" ht="12.75" customHeight="1" x14ac:dyDescent="0.25">
      <c r="B7" s="419"/>
      <c r="C7" s="420"/>
      <c r="D7" s="420"/>
      <c r="E7" s="420"/>
      <c r="F7" s="420"/>
      <c r="G7" s="424"/>
      <c r="H7" s="8"/>
      <c r="J7" s="61"/>
      <c r="K7" s="61"/>
      <c r="L7" s="61"/>
      <c r="M7" s="61"/>
      <c r="N7" s="61"/>
      <c r="O7" s="61"/>
      <c r="P7" s="61"/>
      <c r="Q7" s="61"/>
      <c r="R7" s="61"/>
      <c r="S7" s="61"/>
      <c r="T7" s="61"/>
      <c r="U7" s="61"/>
    </row>
    <row r="8" spans="2:21" ht="7.5" customHeight="1" x14ac:dyDescent="0.25">
      <c r="B8" s="421"/>
      <c r="C8" s="422"/>
      <c r="D8" s="422"/>
      <c r="E8" s="422"/>
      <c r="F8" s="422"/>
      <c r="G8" s="425"/>
      <c r="H8" s="8"/>
      <c r="J8" s="61"/>
      <c r="K8" s="61"/>
      <c r="L8" s="61"/>
      <c r="M8" s="61"/>
      <c r="N8" s="61"/>
      <c r="O8" s="61"/>
      <c r="P8" s="61"/>
      <c r="Q8" s="61"/>
      <c r="R8" s="61"/>
      <c r="S8" s="61"/>
      <c r="T8" s="61"/>
      <c r="U8" s="61"/>
    </row>
    <row r="9" spans="2:21" s="9" customFormat="1" ht="24.9" customHeight="1" x14ac:dyDescent="0.25">
      <c r="B9" s="10" t="s">
        <v>0</v>
      </c>
      <c r="C9" s="11" t="s">
        <v>1</v>
      </c>
      <c r="D9" s="11" t="s">
        <v>2</v>
      </c>
      <c r="E9" s="11" t="s">
        <v>3</v>
      </c>
      <c r="F9" s="11" t="s">
        <v>4</v>
      </c>
      <c r="G9" s="11" t="s">
        <v>5</v>
      </c>
      <c r="H9" s="12"/>
      <c r="J9" s="358"/>
      <c r="K9" s="358"/>
      <c r="L9" s="358"/>
      <c r="M9" s="358"/>
      <c r="N9" s="367"/>
      <c r="O9" s="367"/>
      <c r="P9" s="367"/>
      <c r="Q9" s="367"/>
      <c r="R9" s="367"/>
      <c r="S9" s="367"/>
      <c r="T9" s="367"/>
      <c r="U9" s="367"/>
    </row>
    <row r="10" spans="2:21" x14ac:dyDescent="0.25">
      <c r="B10" s="44"/>
      <c r="C10" s="14"/>
      <c r="D10" s="15"/>
      <c r="E10" s="15"/>
      <c r="F10" s="16"/>
      <c r="G10" s="24" t="str">
        <f t="shared" ref="G10:G14" si="0">IF(D10="","",E10*F10)</f>
        <v/>
      </c>
      <c r="H10" s="18"/>
      <c r="J10" s="359"/>
      <c r="K10" s="359"/>
      <c r="L10" s="359"/>
      <c r="M10" s="359"/>
      <c r="N10" s="61"/>
      <c r="O10" s="61"/>
      <c r="P10" s="61"/>
      <c r="Q10" s="61"/>
      <c r="R10" s="61"/>
      <c r="S10" s="61"/>
      <c r="T10" s="61"/>
      <c r="U10" s="61"/>
    </row>
    <row r="11" spans="2:21" x14ac:dyDescent="0.25">
      <c r="B11" s="56" t="s">
        <v>144</v>
      </c>
      <c r="C11" s="20" t="s">
        <v>143</v>
      </c>
      <c r="D11" s="15"/>
      <c r="E11" s="15"/>
      <c r="F11" s="16"/>
      <c r="G11" s="24" t="str">
        <f t="shared" si="0"/>
        <v/>
      </c>
      <c r="H11" s="18"/>
      <c r="J11" s="360"/>
      <c r="K11" s="360"/>
      <c r="L11" s="360"/>
      <c r="M11" s="360"/>
      <c r="N11" s="61"/>
      <c r="O11" s="61"/>
      <c r="P11" s="61"/>
      <c r="Q11" s="61"/>
      <c r="R11" s="61"/>
      <c r="S11" s="61"/>
      <c r="T11" s="61"/>
      <c r="U11" s="61"/>
    </row>
    <row r="12" spans="2:21" x14ac:dyDescent="0.25">
      <c r="B12" s="56"/>
      <c r="C12" s="20"/>
      <c r="D12" s="15"/>
      <c r="E12" s="15"/>
      <c r="F12" s="16"/>
      <c r="G12" s="24"/>
      <c r="H12" s="18"/>
      <c r="J12" s="360"/>
      <c r="K12" s="360"/>
      <c r="L12" s="360"/>
      <c r="M12" s="360"/>
      <c r="N12" s="61"/>
      <c r="O12" s="61"/>
      <c r="P12" s="61"/>
      <c r="Q12" s="61"/>
      <c r="R12" s="61"/>
      <c r="S12" s="61"/>
      <c r="T12" s="61"/>
      <c r="U12" s="61"/>
    </row>
    <row r="13" spans="2:21" ht="26.4" x14ac:dyDescent="0.25">
      <c r="B13" s="297" t="s">
        <v>142</v>
      </c>
      <c r="C13" s="163" t="s">
        <v>307</v>
      </c>
      <c r="D13" s="77"/>
      <c r="E13" s="25"/>
      <c r="F13" s="16"/>
      <c r="G13" s="24" t="str">
        <f t="shared" si="0"/>
        <v/>
      </c>
      <c r="H13" s="18"/>
      <c r="J13" s="360"/>
      <c r="K13" s="360"/>
      <c r="L13" s="360"/>
      <c r="M13" s="360"/>
      <c r="N13" s="61"/>
      <c r="O13" s="61"/>
      <c r="P13" s="61"/>
      <c r="Q13" s="61"/>
      <c r="R13" s="61"/>
      <c r="S13" s="61"/>
      <c r="T13" s="61"/>
      <c r="U13" s="61"/>
    </row>
    <row r="14" spans="2:21" x14ac:dyDescent="0.25">
      <c r="B14" s="297"/>
      <c r="C14" s="163"/>
      <c r="D14" s="77"/>
      <c r="E14" s="25"/>
      <c r="F14" s="16"/>
      <c r="G14" s="24" t="str">
        <f t="shared" si="0"/>
        <v/>
      </c>
      <c r="H14" s="18"/>
      <c r="J14" s="360"/>
      <c r="K14" s="360"/>
      <c r="L14" s="360"/>
      <c r="M14" s="360"/>
      <c r="N14" s="61"/>
      <c r="O14" s="61"/>
      <c r="P14" s="61"/>
      <c r="Q14" s="61"/>
      <c r="R14" s="61"/>
      <c r="S14" s="61"/>
      <c r="T14" s="61"/>
      <c r="U14" s="61"/>
    </row>
    <row r="15" spans="2:21" ht="15.6" x14ac:dyDescent="0.25">
      <c r="B15" s="108" t="s">
        <v>141</v>
      </c>
      <c r="C15" s="163" t="s">
        <v>140</v>
      </c>
      <c r="D15" s="71" t="s">
        <v>23</v>
      </c>
      <c r="E15" s="25">
        <v>15276</v>
      </c>
      <c r="F15" s="390"/>
      <c r="G15" s="391"/>
      <c r="H15" s="18"/>
      <c r="J15" s="360"/>
      <c r="K15" s="360"/>
      <c r="L15" s="360"/>
      <c r="M15" s="360"/>
      <c r="N15" s="61"/>
      <c r="O15" s="61"/>
      <c r="P15" s="61"/>
      <c r="Q15" s="61"/>
      <c r="R15" s="61"/>
      <c r="S15" s="61"/>
      <c r="T15" s="61"/>
      <c r="U15" s="61"/>
    </row>
    <row r="16" spans="2:21" x14ac:dyDescent="0.25">
      <c r="B16" s="297"/>
      <c r="C16" s="163"/>
      <c r="D16" s="77"/>
      <c r="E16" s="25"/>
      <c r="F16" s="390"/>
      <c r="G16" s="391"/>
      <c r="H16" s="18"/>
      <c r="J16" s="360"/>
      <c r="K16" s="360"/>
      <c r="L16" s="360"/>
      <c r="M16" s="360"/>
      <c r="N16" s="61"/>
      <c r="O16" s="61"/>
      <c r="P16" s="61"/>
      <c r="Q16" s="61"/>
      <c r="R16" s="61"/>
      <c r="S16" s="61"/>
      <c r="T16" s="61"/>
      <c r="U16" s="61"/>
    </row>
    <row r="17" spans="2:21" ht="39.6" x14ac:dyDescent="0.25">
      <c r="B17" s="297" t="s">
        <v>445</v>
      </c>
      <c r="C17" s="163" t="s">
        <v>446</v>
      </c>
      <c r="D17" s="77"/>
      <c r="E17" s="77"/>
      <c r="F17" s="390"/>
      <c r="G17" s="391"/>
      <c r="H17" s="18"/>
      <c r="J17" s="360"/>
      <c r="K17" s="360"/>
      <c r="L17" s="360"/>
      <c r="M17" s="360"/>
      <c r="N17" s="61"/>
      <c r="O17" s="61"/>
      <c r="P17" s="61"/>
      <c r="Q17" s="61"/>
      <c r="R17" s="61"/>
      <c r="S17" s="61"/>
      <c r="T17" s="61"/>
      <c r="U17" s="61"/>
    </row>
    <row r="18" spans="2:21" x14ac:dyDescent="0.25">
      <c r="B18" s="297"/>
      <c r="C18" s="163"/>
      <c r="D18" s="77"/>
      <c r="E18" s="77"/>
      <c r="F18" s="390"/>
      <c r="G18" s="391"/>
      <c r="H18" s="18"/>
      <c r="J18" s="360"/>
      <c r="K18" s="360"/>
      <c r="L18" s="360"/>
      <c r="M18" s="360"/>
      <c r="N18" s="61"/>
      <c r="O18" s="61"/>
      <c r="P18" s="61"/>
      <c r="Q18" s="61"/>
      <c r="R18" s="61"/>
      <c r="S18" s="61"/>
      <c r="T18" s="61"/>
      <c r="U18" s="61"/>
    </row>
    <row r="19" spans="2:21" x14ac:dyDescent="0.25">
      <c r="B19" s="108" t="s">
        <v>447</v>
      </c>
      <c r="C19" s="163" t="s">
        <v>448</v>
      </c>
      <c r="D19" s="77"/>
      <c r="E19" s="77"/>
      <c r="F19" s="390"/>
      <c r="G19" s="391"/>
      <c r="H19" s="18"/>
      <c r="J19" s="360"/>
      <c r="K19" s="360"/>
      <c r="L19" s="360"/>
      <c r="M19" s="360"/>
      <c r="N19" s="61"/>
      <c r="O19" s="61"/>
      <c r="P19" s="61"/>
      <c r="Q19" s="61"/>
      <c r="R19" s="61"/>
      <c r="S19" s="61"/>
      <c r="T19" s="61"/>
      <c r="U19" s="61"/>
    </row>
    <row r="20" spans="2:21" x14ac:dyDescent="0.25">
      <c r="B20" s="108"/>
      <c r="C20" s="163"/>
      <c r="D20" s="77"/>
      <c r="E20" s="77"/>
      <c r="F20" s="390"/>
      <c r="G20" s="391"/>
      <c r="H20" s="18"/>
      <c r="J20" s="360"/>
      <c r="K20" s="360"/>
      <c r="L20" s="360"/>
      <c r="M20" s="360"/>
      <c r="N20" s="61"/>
      <c r="O20" s="61"/>
      <c r="P20" s="61"/>
      <c r="Q20" s="61"/>
      <c r="R20" s="61"/>
      <c r="S20" s="61"/>
      <c r="T20" s="61"/>
      <c r="U20" s="61"/>
    </row>
    <row r="21" spans="2:21" ht="15.6" x14ac:dyDescent="0.25">
      <c r="B21" s="108" t="s">
        <v>34</v>
      </c>
      <c r="C21" s="163" t="s">
        <v>449</v>
      </c>
      <c r="D21" s="71" t="s">
        <v>23</v>
      </c>
      <c r="E21" s="77">
        <v>1000</v>
      </c>
      <c r="F21" s="397"/>
      <c r="G21" s="391"/>
      <c r="H21" s="18"/>
      <c r="J21" s="360"/>
      <c r="K21" s="360"/>
      <c r="L21" s="360"/>
      <c r="M21" s="360"/>
      <c r="N21" s="61"/>
      <c r="O21" s="61"/>
      <c r="P21" s="61"/>
      <c r="Q21" s="61"/>
      <c r="R21" s="61"/>
      <c r="S21" s="61"/>
      <c r="T21" s="61"/>
      <c r="U21" s="61"/>
    </row>
    <row r="22" spans="2:21" x14ac:dyDescent="0.25">
      <c r="B22" s="297"/>
      <c r="C22" s="163"/>
      <c r="D22" s="77"/>
      <c r="E22" s="77"/>
      <c r="F22" s="397"/>
      <c r="G22" s="391"/>
      <c r="H22" s="18"/>
      <c r="J22" s="360"/>
      <c r="K22" s="360"/>
      <c r="L22" s="360"/>
      <c r="M22" s="360"/>
      <c r="N22" s="61"/>
      <c r="O22" s="61"/>
      <c r="P22" s="61"/>
      <c r="Q22" s="61"/>
      <c r="R22" s="61"/>
      <c r="S22" s="61"/>
      <c r="T22" s="61"/>
      <c r="U22" s="61"/>
    </row>
    <row r="23" spans="2:21" ht="15.6" x14ac:dyDescent="0.25">
      <c r="B23" s="297" t="s">
        <v>35</v>
      </c>
      <c r="C23" s="163" t="s">
        <v>450</v>
      </c>
      <c r="D23" s="71" t="s">
        <v>23</v>
      </c>
      <c r="E23" s="77">
        <v>500</v>
      </c>
      <c r="F23" s="397"/>
      <c r="G23" s="391"/>
      <c r="H23" s="18"/>
      <c r="J23" s="360"/>
      <c r="K23" s="360"/>
      <c r="L23" s="360"/>
      <c r="M23" s="360"/>
      <c r="N23" s="61"/>
      <c r="O23" s="61"/>
      <c r="P23" s="61"/>
      <c r="Q23" s="61"/>
      <c r="R23" s="61"/>
      <c r="S23" s="61"/>
      <c r="T23" s="61"/>
      <c r="U23" s="61"/>
    </row>
    <row r="24" spans="2:21" x14ac:dyDescent="0.25">
      <c r="B24" s="297"/>
      <c r="C24" s="163"/>
      <c r="D24" s="71"/>
      <c r="E24" s="77"/>
      <c r="F24" s="397"/>
      <c r="G24" s="391"/>
      <c r="H24" s="18"/>
      <c r="J24" s="360"/>
      <c r="K24" s="360"/>
      <c r="L24" s="360"/>
      <c r="M24" s="360"/>
      <c r="N24" s="61"/>
      <c r="O24" s="61"/>
      <c r="P24" s="61"/>
      <c r="Q24" s="61"/>
      <c r="R24" s="61"/>
      <c r="S24" s="61"/>
      <c r="T24" s="61"/>
      <c r="U24" s="61"/>
    </row>
    <row r="25" spans="2:21" ht="15.6" x14ac:dyDescent="0.25">
      <c r="B25" s="297" t="s">
        <v>36</v>
      </c>
      <c r="C25" s="163" t="s">
        <v>517</v>
      </c>
      <c r="D25" s="71" t="s">
        <v>23</v>
      </c>
      <c r="E25" s="77">
        <v>20000</v>
      </c>
      <c r="F25" s="397"/>
      <c r="G25" s="391"/>
      <c r="H25" s="18"/>
      <c r="J25" s="360"/>
      <c r="K25" s="360"/>
      <c r="L25" s="360"/>
      <c r="M25" s="360"/>
      <c r="N25" s="61"/>
      <c r="O25" s="61"/>
      <c r="P25" s="61"/>
      <c r="Q25" s="61"/>
      <c r="R25" s="61"/>
      <c r="S25" s="61"/>
      <c r="T25" s="61"/>
      <c r="U25" s="61"/>
    </row>
    <row r="26" spans="2:21" x14ac:dyDescent="0.25">
      <c r="B26" s="44"/>
      <c r="C26" s="14"/>
      <c r="D26" s="15"/>
      <c r="E26" s="15"/>
      <c r="F26" s="390"/>
      <c r="G26" s="391"/>
      <c r="H26" s="18"/>
      <c r="J26" s="360"/>
      <c r="K26" s="360"/>
      <c r="L26" s="360"/>
      <c r="M26" s="360"/>
      <c r="N26" s="61"/>
      <c r="O26" s="61"/>
      <c r="P26" s="61"/>
      <c r="Q26" s="61"/>
      <c r="R26" s="61"/>
      <c r="S26" s="61"/>
      <c r="T26" s="61"/>
      <c r="U26" s="61"/>
    </row>
    <row r="27" spans="2:21" x14ac:dyDescent="0.25">
      <c r="B27" s="297" t="s">
        <v>137</v>
      </c>
      <c r="C27" s="298" t="s">
        <v>136</v>
      </c>
      <c r="D27" s="77" t="s">
        <v>194</v>
      </c>
      <c r="E27" s="15">
        <v>15000</v>
      </c>
      <c r="F27" s="390"/>
      <c r="G27" s="391"/>
      <c r="H27" s="18"/>
      <c r="J27" s="370"/>
      <c r="K27" s="61"/>
      <c r="L27" s="370"/>
      <c r="M27" s="370"/>
      <c r="N27" s="61"/>
      <c r="O27" s="61"/>
      <c r="P27" s="61"/>
      <c r="Q27" s="61"/>
      <c r="R27" s="61"/>
      <c r="S27" s="61"/>
      <c r="T27" s="61"/>
      <c r="U27" s="61"/>
    </row>
    <row r="28" spans="2:21" x14ac:dyDescent="0.25">
      <c r="B28" s="50"/>
      <c r="C28" s="14"/>
      <c r="D28" s="15"/>
      <c r="E28" s="15"/>
      <c r="F28" s="390"/>
      <c r="G28" s="391"/>
      <c r="H28" s="18"/>
      <c r="J28" s="360"/>
      <c r="K28" s="61"/>
      <c r="L28" s="360"/>
      <c r="M28" s="360"/>
      <c r="N28" s="61"/>
      <c r="O28" s="61"/>
      <c r="P28" s="61"/>
      <c r="Q28" s="61"/>
      <c r="R28" s="61"/>
      <c r="S28" s="61"/>
      <c r="T28" s="61"/>
      <c r="U28" s="61"/>
    </row>
    <row r="29" spans="2:21" x14ac:dyDescent="0.25">
      <c r="B29" s="108" t="s">
        <v>360</v>
      </c>
      <c r="C29" s="163" t="s">
        <v>361</v>
      </c>
      <c r="D29" s="77" t="s">
        <v>33</v>
      </c>
      <c r="E29" s="25">
        <v>20</v>
      </c>
      <c r="F29" s="390"/>
      <c r="G29" s="391"/>
      <c r="H29" s="53"/>
      <c r="J29" s="360"/>
      <c r="K29" s="61"/>
      <c r="L29" s="360"/>
      <c r="M29" s="360"/>
      <c r="N29" s="61"/>
      <c r="O29" s="61"/>
      <c r="P29" s="61"/>
      <c r="Q29" s="61"/>
      <c r="R29" s="61"/>
      <c r="S29" s="61"/>
      <c r="T29" s="61"/>
      <c r="U29" s="61"/>
    </row>
    <row r="30" spans="2:21" x14ac:dyDescent="0.25">
      <c r="B30" s="50"/>
      <c r="C30" s="26"/>
      <c r="D30" s="52"/>
      <c r="E30" s="25"/>
      <c r="F30" s="390"/>
      <c r="G30" s="391"/>
      <c r="H30" s="53"/>
      <c r="J30" s="360"/>
      <c r="K30" s="61"/>
      <c r="L30" s="360"/>
      <c r="M30" s="360"/>
      <c r="N30" s="61"/>
      <c r="O30" s="61"/>
      <c r="P30" s="61"/>
      <c r="Q30" s="61"/>
      <c r="R30" s="61"/>
      <c r="S30" s="61"/>
      <c r="T30" s="61"/>
      <c r="U30" s="61"/>
    </row>
    <row r="31" spans="2:21" ht="26.4" x14ac:dyDescent="0.25">
      <c r="B31" s="44" t="s">
        <v>362</v>
      </c>
      <c r="C31" s="299" t="s">
        <v>363</v>
      </c>
      <c r="D31" s="22" t="s">
        <v>6</v>
      </c>
      <c r="E31" s="25">
        <v>200000</v>
      </c>
      <c r="F31" s="390"/>
      <c r="G31" s="391"/>
      <c r="H31" s="18"/>
      <c r="J31" s="360"/>
      <c r="K31" s="61"/>
      <c r="L31" s="360"/>
      <c r="M31" s="360"/>
      <c r="N31" s="61"/>
      <c r="O31" s="61"/>
      <c r="P31" s="61"/>
      <c r="Q31" s="61"/>
      <c r="R31" s="61"/>
      <c r="S31" s="61"/>
      <c r="T31" s="61"/>
      <c r="U31" s="61"/>
    </row>
    <row r="32" spans="2:21" x14ac:dyDescent="0.25">
      <c r="B32" s="50"/>
      <c r="C32" s="14"/>
      <c r="D32" s="15"/>
      <c r="E32" s="25"/>
      <c r="F32" s="390"/>
      <c r="G32" s="391"/>
      <c r="H32" s="18"/>
      <c r="J32" s="360"/>
      <c r="K32" s="61"/>
      <c r="L32" s="360"/>
      <c r="M32" s="360"/>
      <c r="N32" s="61"/>
      <c r="O32" s="61"/>
      <c r="P32" s="61"/>
      <c r="Q32" s="61"/>
      <c r="R32" s="61"/>
      <c r="S32" s="61"/>
      <c r="T32" s="61"/>
      <c r="U32" s="61"/>
    </row>
    <row r="33" spans="2:21" x14ac:dyDescent="0.25">
      <c r="B33" s="50"/>
      <c r="C33" s="14"/>
      <c r="D33" s="22"/>
      <c r="E33" s="25"/>
      <c r="F33" s="390"/>
      <c r="G33" s="391"/>
      <c r="H33" s="49"/>
      <c r="J33" s="360"/>
      <c r="K33" s="61"/>
      <c r="L33" s="360"/>
      <c r="M33" s="360"/>
      <c r="N33" s="61"/>
      <c r="O33" s="61"/>
      <c r="P33" s="61"/>
      <c r="Q33" s="61"/>
      <c r="R33" s="61"/>
      <c r="S33" s="61"/>
      <c r="T33" s="61"/>
      <c r="U33" s="61"/>
    </row>
    <row r="34" spans="2:21" x14ac:dyDescent="0.25">
      <c r="B34" s="44"/>
      <c r="C34" s="14"/>
      <c r="D34" s="15"/>
      <c r="E34" s="25"/>
      <c r="F34" s="390"/>
      <c r="G34" s="391"/>
      <c r="H34" s="18"/>
      <c r="J34" s="360"/>
      <c r="K34" s="61"/>
      <c r="L34" s="360"/>
      <c r="M34" s="360"/>
      <c r="N34" s="61"/>
      <c r="O34" s="61"/>
      <c r="P34" s="61"/>
      <c r="Q34" s="61"/>
      <c r="R34" s="61"/>
      <c r="S34" s="61"/>
      <c r="T34" s="61"/>
      <c r="U34" s="61"/>
    </row>
    <row r="35" spans="2:21" x14ac:dyDescent="0.25">
      <c r="B35" s="50"/>
      <c r="C35" s="14"/>
      <c r="D35" s="22"/>
      <c r="E35" s="25"/>
      <c r="F35" s="390"/>
      <c r="G35" s="391"/>
      <c r="H35" s="18"/>
      <c r="J35" s="360"/>
      <c r="K35" s="61"/>
      <c r="L35" s="360"/>
      <c r="M35" s="360"/>
      <c r="N35" s="61"/>
      <c r="O35" s="61"/>
      <c r="P35" s="61"/>
      <c r="Q35" s="61"/>
      <c r="R35" s="61"/>
      <c r="S35" s="61"/>
      <c r="T35" s="61"/>
      <c r="U35" s="61"/>
    </row>
    <row r="36" spans="2:21" x14ac:dyDescent="0.25">
      <c r="B36" s="50"/>
      <c r="C36" s="14"/>
      <c r="D36" s="15"/>
      <c r="E36" s="25"/>
      <c r="F36" s="390"/>
      <c r="G36" s="391"/>
      <c r="H36" s="18"/>
      <c r="J36" s="360"/>
      <c r="K36" s="61"/>
      <c r="L36" s="360"/>
      <c r="M36" s="360"/>
      <c r="N36" s="61"/>
      <c r="O36" s="61"/>
      <c r="P36" s="61"/>
      <c r="Q36" s="61"/>
      <c r="R36" s="61"/>
      <c r="S36" s="61"/>
      <c r="T36" s="61"/>
      <c r="U36" s="61"/>
    </row>
    <row r="37" spans="2:21" x14ac:dyDescent="0.25">
      <c r="B37" s="50"/>
      <c r="C37" s="14"/>
      <c r="D37" s="15"/>
      <c r="E37" s="25"/>
      <c r="F37" s="390"/>
      <c r="G37" s="391"/>
      <c r="H37" s="18"/>
      <c r="J37" s="360"/>
      <c r="K37" s="61"/>
      <c r="L37" s="360"/>
      <c r="M37" s="360"/>
      <c r="N37" s="61"/>
      <c r="O37" s="61"/>
      <c r="P37" s="61"/>
      <c r="Q37" s="61"/>
      <c r="R37" s="61"/>
      <c r="S37" s="61"/>
      <c r="T37" s="61"/>
      <c r="U37" s="61"/>
    </row>
    <row r="38" spans="2:21" x14ac:dyDescent="0.25">
      <c r="B38" s="50"/>
      <c r="C38" s="14"/>
      <c r="D38" s="15"/>
      <c r="E38" s="25"/>
      <c r="F38" s="390"/>
      <c r="G38" s="391"/>
      <c r="H38" s="18"/>
      <c r="J38" s="360"/>
      <c r="K38" s="61"/>
      <c r="L38" s="360"/>
      <c r="M38" s="360"/>
      <c r="N38" s="61"/>
      <c r="O38" s="61"/>
      <c r="P38" s="61"/>
      <c r="Q38" s="61"/>
      <c r="R38" s="61"/>
      <c r="S38" s="61"/>
      <c r="T38" s="61"/>
      <c r="U38" s="61"/>
    </row>
    <row r="39" spans="2:21" x14ac:dyDescent="0.25">
      <c r="B39" s="44"/>
      <c r="C39" s="14"/>
      <c r="D39" s="22"/>
      <c r="E39" s="25"/>
      <c r="F39" s="390"/>
      <c r="G39" s="391"/>
      <c r="H39" s="49"/>
      <c r="J39" s="360"/>
      <c r="K39" s="61"/>
      <c r="L39" s="360"/>
      <c r="M39" s="360"/>
      <c r="N39" s="61"/>
      <c r="O39" s="61"/>
      <c r="P39" s="61"/>
      <c r="Q39" s="61"/>
      <c r="R39" s="61"/>
      <c r="S39" s="61"/>
      <c r="T39" s="61"/>
      <c r="U39" s="61"/>
    </row>
    <row r="40" spans="2:21" x14ac:dyDescent="0.25">
      <c r="B40" s="50"/>
      <c r="C40" s="14"/>
      <c r="D40" s="15"/>
      <c r="E40" s="15"/>
      <c r="F40" s="390"/>
      <c r="G40" s="391"/>
      <c r="J40" s="360"/>
      <c r="K40" s="61"/>
      <c r="L40" s="360"/>
      <c r="M40" s="360"/>
      <c r="N40" s="61"/>
      <c r="O40" s="61"/>
      <c r="P40" s="61"/>
      <c r="Q40" s="61"/>
      <c r="R40" s="61"/>
      <c r="S40" s="61"/>
      <c r="T40" s="61"/>
      <c r="U40" s="61"/>
    </row>
    <row r="41" spans="2:21" x14ac:dyDescent="0.25">
      <c r="B41" s="50"/>
      <c r="C41" s="14"/>
      <c r="D41" s="15"/>
      <c r="E41" s="15"/>
      <c r="F41" s="390"/>
      <c r="G41" s="391"/>
      <c r="J41" s="360"/>
      <c r="K41" s="61"/>
      <c r="L41" s="360"/>
      <c r="M41" s="360"/>
      <c r="N41" s="61"/>
      <c r="O41" s="61"/>
      <c r="P41" s="61"/>
      <c r="Q41" s="61"/>
      <c r="R41" s="61"/>
      <c r="S41" s="61"/>
      <c r="T41" s="61"/>
      <c r="U41" s="61"/>
    </row>
    <row r="42" spans="2:21" x14ac:dyDescent="0.25">
      <c r="B42" s="50"/>
      <c r="C42" s="14"/>
      <c r="D42" s="22"/>
      <c r="E42" s="15"/>
      <c r="F42" s="390"/>
      <c r="G42" s="391"/>
      <c r="J42" s="360"/>
      <c r="K42" s="61"/>
      <c r="L42" s="360"/>
      <c r="M42" s="360"/>
      <c r="N42" s="61"/>
      <c r="O42" s="61"/>
      <c r="P42" s="61"/>
      <c r="Q42" s="61"/>
      <c r="R42" s="61"/>
      <c r="S42" s="61"/>
      <c r="T42" s="61"/>
      <c r="U42" s="61"/>
    </row>
    <row r="43" spans="2:21" x14ac:dyDescent="0.25">
      <c r="B43" s="50"/>
      <c r="C43" s="26"/>
      <c r="D43" s="52"/>
      <c r="E43" s="52"/>
      <c r="F43" s="390"/>
      <c r="G43" s="391"/>
      <c r="J43" s="360"/>
      <c r="K43" s="61"/>
      <c r="L43" s="360"/>
      <c r="M43" s="360"/>
      <c r="N43" s="61"/>
      <c r="O43" s="61"/>
      <c r="P43" s="61"/>
      <c r="Q43" s="61"/>
      <c r="R43" s="61"/>
      <c r="S43" s="61"/>
      <c r="T43" s="61"/>
      <c r="U43" s="61"/>
    </row>
    <row r="44" spans="2:21" x14ac:dyDescent="0.25">
      <c r="B44" s="50"/>
      <c r="C44" s="54"/>
      <c r="D44" s="22"/>
      <c r="E44" s="15"/>
      <c r="F44" s="390"/>
      <c r="G44" s="391"/>
      <c r="J44" s="360"/>
      <c r="K44" s="61"/>
      <c r="L44" s="360"/>
      <c r="M44" s="360"/>
      <c r="N44" s="61"/>
      <c r="O44" s="61"/>
      <c r="P44" s="61"/>
      <c r="Q44" s="61"/>
      <c r="R44" s="61"/>
      <c r="S44" s="61"/>
      <c r="T44" s="61"/>
      <c r="U44" s="61"/>
    </row>
    <row r="45" spans="2:21" x14ac:dyDescent="0.25">
      <c r="B45" s="50"/>
      <c r="C45" s="14"/>
      <c r="D45" s="15"/>
      <c r="E45" s="25"/>
      <c r="F45" s="390"/>
      <c r="G45" s="391"/>
      <c r="J45" s="360"/>
      <c r="K45" s="61"/>
      <c r="L45" s="360"/>
      <c r="M45" s="360"/>
      <c r="N45" s="61"/>
      <c r="O45" s="61"/>
      <c r="P45" s="61"/>
      <c r="Q45" s="61"/>
      <c r="R45" s="61"/>
      <c r="S45" s="61"/>
      <c r="T45" s="61"/>
      <c r="U45" s="61"/>
    </row>
    <row r="46" spans="2:21" s="28" customFormat="1" ht="19.5" customHeight="1" x14ac:dyDescent="0.25">
      <c r="B46" s="104" t="str">
        <f>$B$11</f>
        <v>C3.1</v>
      </c>
      <c r="C46" s="30" t="str">
        <f>"TOTAL CARRIED FORWARD"&amp;IF(G46=G$1," TO SUMMARY (Page C"&amp;Page_A&amp;")","")</f>
        <v>TOTAL CARRIED FORWARD TO SUMMARY (Page C52)</v>
      </c>
      <c r="D46" s="31"/>
      <c r="E46" s="32"/>
      <c r="F46" s="395"/>
      <c r="G46" s="396"/>
      <c r="H46" s="33"/>
      <c r="J46" s="360"/>
      <c r="K46" s="61"/>
      <c r="L46" s="360"/>
      <c r="M46" s="360"/>
      <c r="N46" s="369"/>
      <c r="O46" s="369"/>
      <c r="P46" s="369"/>
      <c r="Q46" s="369"/>
      <c r="R46" s="369"/>
      <c r="S46" s="369"/>
      <c r="T46" s="369"/>
      <c r="U46" s="369"/>
    </row>
    <row r="47" spans="2:21" x14ac:dyDescent="0.25">
      <c r="J47" s="61"/>
      <c r="K47" s="61"/>
      <c r="L47" s="61"/>
      <c r="M47" s="61"/>
      <c r="N47" s="61"/>
      <c r="O47" s="61"/>
      <c r="P47" s="61"/>
      <c r="Q47" s="61"/>
      <c r="R47" s="61"/>
      <c r="S47" s="61"/>
      <c r="T47" s="61"/>
      <c r="U47" s="61"/>
    </row>
    <row r="48" spans="2:21" x14ac:dyDescent="0.25">
      <c r="J48" s="61"/>
      <c r="K48" s="61"/>
      <c r="L48" s="61"/>
      <c r="M48" s="61"/>
      <c r="N48" s="61"/>
      <c r="O48" s="61"/>
      <c r="P48" s="61"/>
      <c r="Q48" s="61"/>
      <c r="R48" s="61"/>
      <c r="S48" s="61"/>
      <c r="T48" s="61"/>
      <c r="U48" s="61"/>
    </row>
    <row r="49" spans="10:21" x14ac:dyDescent="0.25">
      <c r="J49" s="61"/>
      <c r="K49" s="61"/>
      <c r="L49" s="61"/>
      <c r="M49" s="61"/>
      <c r="N49" s="61"/>
      <c r="O49" s="61"/>
      <c r="P49" s="61"/>
      <c r="Q49" s="61"/>
      <c r="R49" s="61"/>
      <c r="S49" s="61"/>
      <c r="T49" s="61"/>
      <c r="U49" s="61"/>
    </row>
    <row r="50" spans="10:21" x14ac:dyDescent="0.25">
      <c r="J50" s="61"/>
      <c r="K50" s="61"/>
      <c r="L50" s="61"/>
      <c r="M50" s="61"/>
      <c r="N50" s="61"/>
      <c r="O50" s="61"/>
      <c r="P50" s="61"/>
      <c r="Q50" s="61"/>
      <c r="R50" s="61"/>
      <c r="S50" s="61"/>
      <c r="T50" s="61"/>
      <c r="U50" s="61"/>
    </row>
    <row r="51" spans="10:21" x14ac:dyDescent="0.25">
      <c r="J51" s="61"/>
      <c r="K51" s="61"/>
      <c r="L51" s="61"/>
      <c r="M51" s="61"/>
      <c r="N51" s="61"/>
      <c r="O51" s="61"/>
      <c r="P51" s="61"/>
      <c r="Q51" s="61"/>
      <c r="R51" s="61"/>
      <c r="S51" s="61"/>
      <c r="T51" s="61"/>
      <c r="U51" s="61"/>
    </row>
    <row r="52" spans="10:21" x14ac:dyDescent="0.25">
      <c r="J52" s="61"/>
      <c r="K52" s="61"/>
      <c r="L52" s="61"/>
      <c r="M52" s="61"/>
      <c r="N52" s="61"/>
      <c r="O52" s="61"/>
      <c r="P52" s="61"/>
      <c r="Q52" s="61"/>
      <c r="R52" s="61"/>
      <c r="S52" s="61"/>
      <c r="T52" s="61"/>
      <c r="U52" s="61"/>
    </row>
    <row r="53" spans="10:21" x14ac:dyDescent="0.25">
      <c r="J53" s="61"/>
      <c r="K53" s="61"/>
      <c r="L53" s="61"/>
      <c r="M53" s="61"/>
      <c r="N53" s="61"/>
      <c r="O53" s="61"/>
      <c r="P53" s="61"/>
      <c r="Q53" s="61"/>
      <c r="R53" s="61"/>
      <c r="S53" s="61"/>
      <c r="T53" s="61"/>
      <c r="U53" s="61"/>
    </row>
    <row r="54" spans="10:21" x14ac:dyDescent="0.25">
      <c r="J54" s="61"/>
      <c r="K54" s="61"/>
      <c r="L54" s="61"/>
      <c r="M54" s="61"/>
      <c r="N54" s="61"/>
      <c r="O54" s="61"/>
      <c r="P54" s="61"/>
      <c r="Q54" s="61"/>
      <c r="R54" s="61"/>
      <c r="S54" s="61"/>
      <c r="T54" s="61"/>
      <c r="U54" s="61"/>
    </row>
    <row r="55" spans="10:21" x14ac:dyDescent="0.25">
      <c r="J55" s="61"/>
      <c r="K55" s="61"/>
      <c r="L55" s="61"/>
      <c r="M55" s="61"/>
      <c r="N55" s="61"/>
      <c r="O55" s="61"/>
      <c r="P55" s="61"/>
      <c r="Q55" s="61"/>
      <c r="R55" s="61"/>
      <c r="S55" s="61"/>
      <c r="T55" s="61"/>
      <c r="U55" s="61"/>
    </row>
    <row r="56" spans="10:21" x14ac:dyDescent="0.25">
      <c r="J56" s="61"/>
      <c r="K56" s="61"/>
      <c r="L56" s="61"/>
      <c r="M56" s="61"/>
      <c r="N56" s="61"/>
      <c r="O56" s="61"/>
      <c r="P56" s="61"/>
      <c r="Q56" s="61"/>
      <c r="R56" s="61"/>
      <c r="S56" s="61"/>
      <c r="T56" s="61"/>
      <c r="U56" s="61"/>
    </row>
  </sheetData>
  <sheetProtection algorithmName="SHA-512" hashValue="6tWPPReGVrmkK0eauSPQcZP0aKyJYaP4ubmwao1T5XrM4GkyRIOIeC8oxXwXD74gw9a1NWPztwTU+hUztR1G/w==" saltValue="c01Eb+4uyhrc7H/E2aQhQw==" spinCount="100000" sheet="1" objects="1" scenarios="1"/>
  <mergeCells count="4">
    <mergeCell ref="E2:G2"/>
    <mergeCell ref="B6:F8"/>
    <mergeCell ref="G5:G8"/>
    <mergeCell ref="B5:F5"/>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8BEF69E9-E3BD-49B4-B1E2-0548FDEADB46}">
            <xm:f>AND(Information!$C$8=FALSE,$D10&lt;&gt;"P C Sum",$D10&lt;&gt;"PC Sum",$D10&lt;&gt;"P Sum",$D10&lt;&gt;"Prov Sum")</xm:f>
            <x14:dxf>
              <font>
                <strike val="0"/>
                <color theme="0"/>
              </font>
              <numFmt numFmtId="4" formatCode="#,##0.00"/>
            </x14:dxf>
          </x14:cfRule>
          <xm:sqref>G46 F10:G45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C2327-DE41-4821-867D-8A0C3C81D05C}">
  <sheetPr>
    <tabColor rgb="FF00B050"/>
  </sheetPr>
  <dimension ref="A1:AD99"/>
  <sheetViews>
    <sheetView view="pageBreakPreview" topLeftCell="A52" zoomScale="70" zoomScaleNormal="100" zoomScaleSheetLayoutView="70" workbookViewId="0">
      <selection activeCell="G74" sqref="G74"/>
    </sheetView>
  </sheetViews>
  <sheetFormatPr defaultColWidth="6.88671875" defaultRowHeight="13.2" x14ac:dyDescent="0.25"/>
  <cols>
    <col min="1" max="1" width="0.88671875" style="48" customWidth="1"/>
    <col min="2" max="2" width="11.5546875" style="48" customWidth="1"/>
    <col min="3" max="3" width="45.5546875" style="48" customWidth="1"/>
    <col min="4" max="4" width="13.5546875" style="48" customWidth="1"/>
    <col min="5" max="7" width="15.5546875" style="48" customWidth="1"/>
    <col min="8" max="8" width="0.88671875" style="48" customWidth="1"/>
    <col min="9" max="9" width="6.88671875" style="48"/>
    <col min="10" max="10" width="7.44140625" style="35" bestFit="1" customWidth="1"/>
    <col min="11" max="11" width="11.6640625" style="35" bestFit="1" customWidth="1"/>
    <col min="12" max="16384" width="6.88671875" style="48"/>
  </cols>
  <sheetData>
    <row r="1" spans="1:30" x14ac:dyDescent="0.25">
      <c r="G1" s="171"/>
    </row>
    <row r="2" spans="1:30" x14ac:dyDescent="0.25">
      <c r="A2" s="1"/>
      <c r="B2" s="327" t="str">
        <f>Client1</f>
        <v>Province of KwaZulu-Natal</v>
      </c>
      <c r="C2" s="87"/>
      <c r="D2" s="60"/>
      <c r="E2" s="428" t="str">
        <f>"Contract No. "&amp;ContractNo</f>
        <v>Contract No. ZNB01239/00000/00/PMC/INF/21/T</v>
      </c>
      <c r="F2" s="428"/>
      <c r="G2" s="428"/>
      <c r="H2" s="5"/>
      <c r="I2" s="1"/>
      <c r="J2" s="373"/>
      <c r="K2" s="373"/>
      <c r="L2" s="355"/>
      <c r="M2" s="356"/>
      <c r="N2" s="374"/>
      <c r="O2" s="374"/>
      <c r="P2" s="374"/>
      <c r="Q2" s="374"/>
      <c r="R2" s="374"/>
      <c r="S2" s="374"/>
      <c r="T2" s="374"/>
      <c r="U2" s="374"/>
      <c r="V2" s="374"/>
      <c r="W2" s="374"/>
      <c r="X2" s="374"/>
      <c r="Y2" s="374"/>
      <c r="Z2" s="374"/>
      <c r="AA2" s="374"/>
      <c r="AB2" s="374"/>
      <c r="AC2" s="374"/>
      <c r="AD2" s="374"/>
    </row>
    <row r="3" spans="1:30" x14ac:dyDescent="0.25">
      <c r="A3" s="1"/>
      <c r="B3" s="320" t="str">
        <f>Client2</f>
        <v>Department of Transport</v>
      </c>
      <c r="C3" s="87"/>
      <c r="D3" s="60"/>
      <c r="E3" s="60"/>
      <c r="F3" s="61"/>
      <c r="G3" s="88"/>
      <c r="H3" s="5"/>
      <c r="I3" s="1"/>
      <c r="J3" s="275"/>
      <c r="K3" s="275"/>
      <c r="L3" s="61"/>
      <c r="M3" s="61"/>
      <c r="N3" s="374"/>
      <c r="O3" s="374"/>
      <c r="P3" s="374"/>
      <c r="Q3" s="374"/>
      <c r="R3" s="374"/>
      <c r="S3" s="374"/>
      <c r="T3" s="374"/>
      <c r="U3" s="374"/>
      <c r="V3" s="374"/>
      <c r="W3" s="374"/>
      <c r="X3" s="374"/>
      <c r="Y3" s="374"/>
      <c r="Z3" s="374"/>
      <c r="AA3" s="374"/>
      <c r="AB3" s="374"/>
      <c r="AC3" s="374"/>
      <c r="AD3" s="374"/>
    </row>
    <row r="4" spans="1:30" x14ac:dyDescent="0.25">
      <c r="A4" s="1"/>
      <c r="B4" s="62"/>
      <c r="C4" s="62"/>
      <c r="D4" s="321"/>
      <c r="E4" s="321"/>
      <c r="F4" s="64"/>
      <c r="G4" s="89"/>
      <c r="H4" s="5"/>
      <c r="I4" s="1"/>
      <c r="J4" s="275"/>
      <c r="K4" s="275"/>
      <c r="L4" s="61"/>
      <c r="M4" s="61"/>
      <c r="N4" s="374"/>
      <c r="O4" s="374"/>
      <c r="P4" s="374"/>
      <c r="Q4" s="374"/>
      <c r="R4" s="374"/>
      <c r="S4" s="374"/>
      <c r="T4" s="374"/>
      <c r="U4" s="374"/>
      <c r="V4" s="374"/>
      <c r="W4" s="374"/>
      <c r="X4" s="374"/>
      <c r="Y4" s="374"/>
      <c r="Z4" s="374"/>
      <c r="AA4" s="374"/>
      <c r="AB4" s="374"/>
      <c r="AC4" s="374"/>
      <c r="AD4" s="374"/>
    </row>
    <row r="5" spans="1:30" x14ac:dyDescent="0.25">
      <c r="A5" s="1"/>
      <c r="B5" s="426" t="s">
        <v>8</v>
      </c>
      <c r="C5" s="427"/>
      <c r="D5" s="427"/>
      <c r="E5" s="427"/>
      <c r="F5" s="427"/>
      <c r="G5" s="423" t="str">
        <f>"CHAPTER "&amp;B10</f>
        <v>CHAPTER C3.2</v>
      </c>
      <c r="H5" s="322"/>
      <c r="I5" s="1"/>
      <c r="J5" s="275"/>
      <c r="K5" s="275"/>
      <c r="L5" s="61"/>
      <c r="M5" s="61"/>
      <c r="N5" s="374"/>
      <c r="O5" s="374"/>
      <c r="P5" s="374"/>
      <c r="Q5" s="374"/>
      <c r="R5" s="374"/>
      <c r="S5" s="374"/>
      <c r="T5" s="374"/>
      <c r="U5" s="374"/>
      <c r="V5" s="374"/>
      <c r="W5" s="374"/>
      <c r="X5" s="374"/>
      <c r="Y5" s="374"/>
      <c r="Z5" s="374"/>
      <c r="AA5" s="374"/>
      <c r="AB5" s="374"/>
      <c r="AC5" s="374"/>
      <c r="AD5" s="374"/>
    </row>
    <row r="6" spans="1:30" ht="7.5" customHeight="1" x14ac:dyDescent="0.25">
      <c r="A6" s="1"/>
      <c r="B6" s="419" t="str">
        <f>ContractDescription</f>
        <v>PROVISION OF ROUTINE AND SAFETY MAINTENANCE ON VARIOUS ROADS WITHIN THE TAYLORS HALT ZONE - VULINDLELA AREA OFFICE</v>
      </c>
      <c r="C6" s="420"/>
      <c r="D6" s="420"/>
      <c r="E6" s="420"/>
      <c r="F6" s="420"/>
      <c r="G6" s="424"/>
      <c r="H6" s="118"/>
      <c r="I6" s="1"/>
      <c r="J6" s="275"/>
      <c r="K6" s="275"/>
      <c r="L6" s="61"/>
      <c r="M6" s="61"/>
      <c r="N6" s="374"/>
      <c r="O6" s="374"/>
      <c r="P6" s="374"/>
      <c r="Q6" s="374"/>
      <c r="R6" s="374"/>
      <c r="S6" s="374"/>
      <c r="T6" s="374"/>
      <c r="U6" s="374"/>
      <c r="V6" s="374"/>
      <c r="W6" s="374"/>
      <c r="X6" s="374"/>
      <c r="Y6" s="374"/>
      <c r="Z6" s="374"/>
      <c r="AA6" s="374"/>
      <c r="AB6" s="374"/>
      <c r="AC6" s="374"/>
      <c r="AD6" s="374"/>
    </row>
    <row r="7" spans="1:30" ht="12.75" customHeight="1" x14ac:dyDescent="0.25">
      <c r="A7" s="1"/>
      <c r="B7" s="419"/>
      <c r="C7" s="420"/>
      <c r="D7" s="420"/>
      <c r="E7" s="420"/>
      <c r="F7" s="420"/>
      <c r="G7" s="424"/>
      <c r="H7" s="118"/>
      <c r="I7" s="1"/>
      <c r="J7" s="275"/>
      <c r="K7" s="275"/>
      <c r="L7" s="61"/>
      <c r="M7" s="61"/>
      <c r="N7" s="374"/>
      <c r="O7" s="374"/>
      <c r="P7" s="374"/>
      <c r="Q7" s="374"/>
      <c r="R7" s="374"/>
      <c r="S7" s="374"/>
      <c r="T7" s="374"/>
      <c r="U7" s="374"/>
      <c r="V7" s="374"/>
      <c r="W7" s="374"/>
      <c r="X7" s="374"/>
      <c r="Y7" s="374"/>
      <c r="Z7" s="374"/>
      <c r="AA7" s="374"/>
      <c r="AB7" s="374"/>
      <c r="AC7" s="374"/>
      <c r="AD7" s="374"/>
    </row>
    <row r="8" spans="1:30" ht="7.5" customHeight="1" x14ac:dyDescent="0.25">
      <c r="A8" s="1"/>
      <c r="B8" s="421"/>
      <c r="C8" s="422"/>
      <c r="D8" s="422"/>
      <c r="E8" s="422"/>
      <c r="F8" s="422"/>
      <c r="G8" s="425"/>
      <c r="H8" s="118"/>
      <c r="I8" s="1"/>
      <c r="J8" s="275"/>
      <c r="K8" s="275"/>
      <c r="L8" s="61"/>
      <c r="M8" s="61"/>
      <c r="N8" s="374"/>
      <c r="O8" s="374"/>
      <c r="P8" s="374"/>
      <c r="Q8" s="374"/>
      <c r="R8" s="374"/>
      <c r="S8" s="374"/>
      <c r="T8" s="374"/>
      <c r="U8" s="374"/>
      <c r="V8" s="374"/>
      <c r="W8" s="374"/>
      <c r="X8" s="374"/>
      <c r="Y8" s="374"/>
      <c r="Z8" s="374"/>
      <c r="AA8" s="374"/>
      <c r="AB8" s="374"/>
      <c r="AC8" s="374"/>
      <c r="AD8" s="374"/>
    </row>
    <row r="9" spans="1:30" ht="24.9" customHeight="1" x14ac:dyDescent="0.25">
      <c r="A9" s="9"/>
      <c r="B9" s="10" t="s">
        <v>0</v>
      </c>
      <c r="C9" s="11" t="s">
        <v>1</v>
      </c>
      <c r="D9" s="11" t="s">
        <v>2</v>
      </c>
      <c r="E9" s="11" t="s">
        <v>3</v>
      </c>
      <c r="F9" s="11" t="s">
        <v>4</v>
      </c>
      <c r="G9" s="11" t="s">
        <v>5</v>
      </c>
      <c r="H9" s="324"/>
      <c r="I9" s="9"/>
      <c r="J9" s="375"/>
      <c r="K9" s="375"/>
      <c r="L9" s="358"/>
      <c r="M9" s="358"/>
      <c r="N9" s="374"/>
      <c r="O9" s="374"/>
      <c r="P9" s="374"/>
      <c r="Q9" s="374"/>
      <c r="R9" s="374"/>
      <c r="S9" s="374"/>
      <c r="T9" s="374"/>
      <c r="U9" s="374"/>
      <c r="V9" s="374"/>
      <c r="W9" s="374"/>
      <c r="X9" s="374"/>
      <c r="Y9" s="374"/>
      <c r="Z9" s="374"/>
      <c r="AA9" s="374"/>
      <c r="AB9" s="374"/>
      <c r="AC9" s="374"/>
      <c r="AD9" s="374"/>
    </row>
    <row r="10" spans="1:30" x14ac:dyDescent="0.25">
      <c r="A10" s="1"/>
      <c r="B10" s="56" t="s">
        <v>177</v>
      </c>
      <c r="C10" s="20" t="s">
        <v>176</v>
      </c>
      <c r="D10" s="15"/>
      <c r="E10" s="15"/>
      <c r="F10" s="16"/>
      <c r="G10" s="24" t="str">
        <f t="shared" ref="G10:G15" si="0">IF(D10="","",E10*F10)</f>
        <v/>
      </c>
      <c r="H10" s="18"/>
      <c r="I10" s="1"/>
      <c r="J10" s="359"/>
      <c r="K10" s="359"/>
      <c r="L10" s="360"/>
      <c r="M10" s="360"/>
      <c r="N10" s="374"/>
      <c r="O10" s="374"/>
      <c r="P10" s="374"/>
      <c r="Q10" s="374"/>
      <c r="R10" s="374"/>
      <c r="S10" s="374"/>
      <c r="T10" s="374"/>
      <c r="U10" s="374"/>
      <c r="V10" s="374"/>
      <c r="W10" s="374"/>
      <c r="X10" s="374"/>
      <c r="Y10" s="374"/>
      <c r="Z10" s="374"/>
      <c r="AA10" s="374"/>
      <c r="AB10" s="374"/>
      <c r="AC10" s="374"/>
      <c r="AD10" s="374"/>
    </row>
    <row r="11" spans="1:30" ht="8.1" customHeight="1" x14ac:dyDescent="0.25">
      <c r="A11" s="1"/>
      <c r="B11" s="44"/>
      <c r="C11" s="14"/>
      <c r="D11" s="15"/>
      <c r="E11" s="15"/>
      <c r="F11" s="16"/>
      <c r="G11" s="24" t="str">
        <f t="shared" si="0"/>
        <v/>
      </c>
      <c r="H11" s="18"/>
      <c r="I11" s="1"/>
      <c r="J11" s="359"/>
      <c r="K11" s="359"/>
      <c r="L11" s="360"/>
      <c r="M11" s="360"/>
      <c r="N11" s="374"/>
      <c r="O11" s="374"/>
      <c r="P11" s="374"/>
      <c r="Q11" s="374"/>
      <c r="R11" s="374"/>
      <c r="S11" s="374"/>
      <c r="T11" s="374"/>
      <c r="U11" s="374"/>
      <c r="V11" s="374"/>
      <c r="W11" s="374"/>
      <c r="X11" s="374"/>
      <c r="Y11" s="374"/>
      <c r="Z11" s="374"/>
      <c r="AA11" s="374"/>
      <c r="AB11" s="374"/>
      <c r="AC11" s="374"/>
      <c r="AD11" s="374"/>
    </row>
    <row r="12" spans="1:30" x14ac:dyDescent="0.25">
      <c r="A12" s="1"/>
      <c r="B12" s="44" t="s">
        <v>175</v>
      </c>
      <c r="C12" s="14" t="s">
        <v>174</v>
      </c>
      <c r="D12" s="15"/>
      <c r="E12" s="15"/>
      <c r="F12" s="16"/>
      <c r="G12" s="24" t="str">
        <f t="shared" si="0"/>
        <v/>
      </c>
      <c r="H12" s="18"/>
      <c r="I12" s="1"/>
      <c r="J12" s="376"/>
      <c r="K12" s="275"/>
      <c r="L12" s="370"/>
      <c r="M12" s="370"/>
      <c r="N12" s="374"/>
      <c r="O12" s="374"/>
      <c r="P12" s="374"/>
      <c r="Q12" s="374"/>
      <c r="R12" s="374"/>
      <c r="S12" s="374"/>
      <c r="T12" s="374"/>
      <c r="U12" s="374"/>
      <c r="V12" s="374"/>
      <c r="W12" s="374"/>
      <c r="X12" s="374"/>
      <c r="Y12" s="374"/>
      <c r="Z12" s="374"/>
      <c r="AA12" s="374"/>
      <c r="AB12" s="374"/>
      <c r="AC12" s="374"/>
      <c r="AD12" s="374"/>
    </row>
    <row r="13" spans="1:30" x14ac:dyDescent="0.25">
      <c r="A13" s="1"/>
      <c r="B13" s="44"/>
      <c r="C13" s="14"/>
      <c r="D13" s="15"/>
      <c r="E13" s="15"/>
      <c r="F13" s="16"/>
      <c r="G13" s="24" t="str">
        <f t="shared" si="0"/>
        <v/>
      </c>
      <c r="H13" s="18"/>
      <c r="I13" s="1"/>
      <c r="J13" s="359"/>
      <c r="K13" s="275"/>
      <c r="L13" s="360"/>
      <c r="M13" s="360"/>
      <c r="N13" s="374"/>
      <c r="O13" s="374"/>
      <c r="P13" s="374"/>
      <c r="Q13" s="374"/>
      <c r="R13" s="374"/>
      <c r="S13" s="374"/>
      <c r="T13" s="374"/>
      <c r="U13" s="374"/>
      <c r="V13" s="374"/>
      <c r="W13" s="374"/>
      <c r="X13" s="374"/>
      <c r="Y13" s="374"/>
      <c r="Z13" s="374"/>
      <c r="AA13" s="374"/>
      <c r="AB13" s="374"/>
      <c r="AC13" s="374"/>
      <c r="AD13" s="374"/>
    </row>
    <row r="14" spans="1:30" ht="26.4" x14ac:dyDescent="0.25">
      <c r="A14" s="1"/>
      <c r="B14" s="44" t="s">
        <v>173</v>
      </c>
      <c r="C14" s="14" t="s">
        <v>172</v>
      </c>
      <c r="D14" s="22"/>
      <c r="E14" s="23"/>
      <c r="F14" s="16"/>
      <c r="G14" s="24" t="str">
        <f t="shared" si="0"/>
        <v/>
      </c>
      <c r="H14" s="49"/>
      <c r="I14" s="1"/>
      <c r="J14" s="359"/>
      <c r="K14" s="275"/>
      <c r="L14" s="360"/>
      <c r="M14" s="360"/>
      <c r="N14" s="374"/>
      <c r="O14" s="374"/>
      <c r="P14" s="374"/>
      <c r="Q14" s="374"/>
      <c r="R14" s="374"/>
      <c r="S14" s="374"/>
      <c r="T14" s="374"/>
      <c r="U14" s="374"/>
      <c r="V14" s="374"/>
      <c r="W14" s="374"/>
      <c r="X14" s="374"/>
      <c r="Y14" s="374"/>
      <c r="Z14" s="374"/>
      <c r="AA14" s="374"/>
      <c r="AB14" s="374"/>
      <c r="AC14" s="374"/>
      <c r="AD14" s="374"/>
    </row>
    <row r="15" spans="1:30" x14ac:dyDescent="0.25">
      <c r="A15" s="1"/>
      <c r="B15" s="44"/>
      <c r="C15" s="14"/>
      <c r="D15" s="15"/>
      <c r="E15" s="25"/>
      <c r="F15" s="16"/>
      <c r="G15" s="24" t="str">
        <f t="shared" si="0"/>
        <v/>
      </c>
      <c r="H15" s="18"/>
      <c r="I15" s="1"/>
      <c r="J15" s="359"/>
      <c r="K15" s="275"/>
      <c r="L15" s="360"/>
      <c r="M15" s="360"/>
      <c r="N15" s="374"/>
      <c r="O15" s="374"/>
      <c r="P15" s="374"/>
      <c r="Q15" s="374"/>
      <c r="R15" s="374"/>
      <c r="S15" s="374"/>
      <c r="T15" s="374"/>
      <c r="U15" s="374"/>
      <c r="V15" s="374"/>
      <c r="W15" s="374"/>
      <c r="X15" s="374"/>
      <c r="Y15" s="374"/>
      <c r="Z15" s="374"/>
      <c r="AA15" s="374"/>
      <c r="AB15" s="374"/>
      <c r="AC15" s="374"/>
      <c r="AD15" s="374"/>
    </row>
    <row r="16" spans="1:30" ht="15.6" x14ac:dyDescent="0.25">
      <c r="A16" s="1"/>
      <c r="B16" s="44" t="s">
        <v>34</v>
      </c>
      <c r="C16" s="14" t="s">
        <v>139</v>
      </c>
      <c r="D16" s="22" t="s">
        <v>23</v>
      </c>
      <c r="E16" s="25">
        <v>150</v>
      </c>
      <c r="F16" s="390"/>
      <c r="G16" s="391"/>
      <c r="H16" s="18"/>
      <c r="I16" s="1"/>
      <c r="J16" s="371"/>
      <c r="K16" s="275"/>
      <c r="L16" s="360"/>
      <c r="M16" s="360"/>
      <c r="N16" s="374"/>
      <c r="O16" s="374"/>
      <c r="P16" s="374"/>
      <c r="Q16" s="374"/>
      <c r="R16" s="374"/>
      <c r="S16" s="374"/>
      <c r="T16" s="374"/>
      <c r="U16" s="374"/>
      <c r="V16" s="374"/>
      <c r="W16" s="374"/>
      <c r="X16" s="374"/>
      <c r="Y16" s="374"/>
      <c r="Z16" s="374"/>
      <c r="AA16" s="374"/>
      <c r="AB16" s="374"/>
      <c r="AC16" s="374"/>
      <c r="AD16" s="374"/>
    </row>
    <row r="17" spans="1:30" x14ac:dyDescent="0.25">
      <c r="A17" s="1"/>
      <c r="B17" s="44"/>
      <c r="C17" s="14"/>
      <c r="D17" s="15"/>
      <c r="E17" s="25" t="s">
        <v>418</v>
      </c>
      <c r="F17" s="390"/>
      <c r="G17" s="391"/>
      <c r="H17" s="51"/>
      <c r="I17" s="1"/>
      <c r="J17" s="359"/>
      <c r="K17" s="275"/>
      <c r="L17" s="360"/>
      <c r="M17" s="360"/>
      <c r="N17" s="374"/>
      <c r="O17" s="374"/>
      <c r="P17" s="374"/>
      <c r="Q17" s="374"/>
      <c r="R17" s="374"/>
      <c r="S17" s="374"/>
      <c r="T17" s="374"/>
      <c r="U17" s="374"/>
      <c r="V17" s="374"/>
      <c r="W17" s="374"/>
      <c r="X17" s="374"/>
      <c r="Y17" s="374"/>
      <c r="Z17" s="374"/>
      <c r="AA17" s="374"/>
      <c r="AB17" s="374"/>
      <c r="AC17" s="374"/>
      <c r="AD17" s="374"/>
    </row>
    <row r="18" spans="1:30" ht="15.6" x14ac:dyDescent="0.25">
      <c r="A18" s="1"/>
      <c r="B18" s="44" t="s">
        <v>35</v>
      </c>
      <c r="C18" s="27" t="s">
        <v>138</v>
      </c>
      <c r="D18" s="22" t="s">
        <v>23</v>
      </c>
      <c r="E18" s="25">
        <v>15</v>
      </c>
      <c r="F18" s="390"/>
      <c r="G18" s="391"/>
      <c r="H18" s="53"/>
      <c r="I18" s="1"/>
      <c r="J18" s="371"/>
      <c r="K18" s="275"/>
      <c r="L18" s="360"/>
      <c r="M18" s="360"/>
      <c r="N18" s="374"/>
      <c r="O18" s="374"/>
      <c r="P18" s="374"/>
      <c r="Q18" s="374"/>
      <c r="R18" s="374"/>
      <c r="S18" s="374"/>
      <c r="T18" s="374"/>
      <c r="U18" s="374"/>
      <c r="V18" s="374"/>
      <c r="W18" s="374"/>
      <c r="X18" s="374"/>
      <c r="Y18" s="374"/>
      <c r="Z18" s="374"/>
      <c r="AA18" s="374"/>
      <c r="AB18" s="374"/>
      <c r="AC18" s="374"/>
      <c r="AD18" s="374"/>
    </row>
    <row r="19" spans="1:30" x14ac:dyDescent="0.25">
      <c r="A19" s="1"/>
      <c r="B19" s="44"/>
      <c r="C19" s="26"/>
      <c r="D19" s="52"/>
      <c r="E19" s="25" t="s">
        <v>418</v>
      </c>
      <c r="F19" s="390"/>
      <c r="G19" s="391"/>
      <c r="H19" s="53"/>
      <c r="I19" s="1"/>
      <c r="J19" s="359"/>
      <c r="K19" s="275"/>
      <c r="L19" s="360"/>
      <c r="M19" s="360"/>
      <c r="N19" s="374"/>
      <c r="O19" s="374"/>
      <c r="P19" s="374"/>
      <c r="Q19" s="374"/>
      <c r="R19" s="374"/>
      <c r="S19" s="374"/>
      <c r="T19" s="374"/>
      <c r="U19" s="374"/>
      <c r="V19" s="374"/>
      <c r="W19" s="374"/>
      <c r="X19" s="374"/>
      <c r="Y19" s="374"/>
      <c r="Z19" s="374"/>
      <c r="AA19" s="374"/>
      <c r="AB19" s="374"/>
      <c r="AC19" s="374"/>
      <c r="AD19" s="374"/>
    </row>
    <row r="20" spans="1:30" ht="52.8" x14ac:dyDescent="0.25">
      <c r="A20" s="1"/>
      <c r="B20" s="44" t="s">
        <v>171</v>
      </c>
      <c r="C20" s="27" t="s">
        <v>170</v>
      </c>
      <c r="D20" s="22" t="s">
        <v>23</v>
      </c>
      <c r="E20" s="162">
        <v>32.5</v>
      </c>
      <c r="F20" s="390"/>
      <c r="G20" s="391"/>
      <c r="H20" s="53"/>
      <c r="I20" s="1"/>
      <c r="J20" s="371"/>
      <c r="K20" s="275"/>
      <c r="L20" s="360"/>
      <c r="M20" s="360"/>
      <c r="N20" s="374"/>
      <c r="O20" s="374"/>
      <c r="P20" s="374"/>
      <c r="Q20" s="374"/>
      <c r="R20" s="374"/>
      <c r="S20" s="374"/>
      <c r="T20" s="374"/>
      <c r="U20" s="374"/>
      <c r="V20" s="374"/>
      <c r="W20" s="374"/>
      <c r="X20" s="374"/>
      <c r="Y20" s="374"/>
      <c r="Z20" s="374"/>
      <c r="AA20" s="374"/>
      <c r="AB20" s="374"/>
      <c r="AC20" s="374"/>
      <c r="AD20" s="374"/>
    </row>
    <row r="21" spans="1:30" x14ac:dyDescent="0.25">
      <c r="A21" s="1"/>
      <c r="B21" s="44"/>
      <c r="C21" s="14"/>
      <c r="D21" s="15"/>
      <c r="E21" s="25" t="s">
        <v>418</v>
      </c>
      <c r="F21" s="390"/>
      <c r="G21" s="391"/>
      <c r="H21" s="18"/>
      <c r="I21" s="1"/>
      <c r="J21" s="359"/>
      <c r="K21" s="275"/>
      <c r="L21" s="360"/>
      <c r="M21" s="360"/>
      <c r="N21" s="374"/>
      <c r="O21" s="374"/>
      <c r="P21" s="374"/>
      <c r="Q21" s="374"/>
      <c r="R21" s="374"/>
      <c r="S21" s="374"/>
      <c r="T21" s="374"/>
      <c r="U21" s="374"/>
      <c r="V21" s="374"/>
      <c r="W21" s="374"/>
      <c r="X21" s="374"/>
      <c r="Y21" s="374"/>
      <c r="Z21" s="374"/>
      <c r="AA21" s="374"/>
      <c r="AB21" s="374"/>
      <c r="AC21" s="374"/>
      <c r="AD21" s="374"/>
    </row>
    <row r="22" spans="1:30" ht="26.4" x14ac:dyDescent="0.25">
      <c r="A22" s="1"/>
      <c r="B22" s="44" t="s">
        <v>169</v>
      </c>
      <c r="C22" s="14" t="s">
        <v>308</v>
      </c>
      <c r="D22" s="22" t="s">
        <v>23</v>
      </c>
      <c r="E22" s="335">
        <v>11.5</v>
      </c>
      <c r="F22" s="390"/>
      <c r="G22" s="391"/>
      <c r="H22" s="49"/>
      <c r="I22" s="1"/>
      <c r="J22" s="371"/>
      <c r="K22" s="275"/>
      <c r="L22" s="360"/>
      <c r="M22" s="360"/>
      <c r="N22" s="374"/>
      <c r="O22" s="374"/>
      <c r="P22" s="374"/>
      <c r="Q22" s="374"/>
      <c r="R22" s="374"/>
      <c r="S22" s="374"/>
      <c r="T22" s="374"/>
      <c r="U22" s="374"/>
      <c r="V22" s="374"/>
      <c r="W22" s="374"/>
      <c r="X22" s="374"/>
      <c r="Y22" s="374"/>
      <c r="Z22" s="374"/>
      <c r="AA22" s="374"/>
      <c r="AB22" s="374"/>
      <c r="AC22" s="374"/>
      <c r="AD22" s="374"/>
    </row>
    <row r="23" spans="1:30" x14ac:dyDescent="0.25">
      <c r="A23" s="1"/>
      <c r="B23" s="44"/>
      <c r="C23" s="14"/>
      <c r="D23" s="15"/>
      <c r="E23" s="25" t="s">
        <v>418</v>
      </c>
      <c r="F23" s="390"/>
      <c r="G23" s="391"/>
      <c r="H23" s="18"/>
      <c r="I23" s="1"/>
      <c r="J23" s="359"/>
      <c r="K23" s="275"/>
      <c r="L23" s="360"/>
      <c r="M23" s="360"/>
      <c r="N23" s="374"/>
      <c r="O23" s="374"/>
      <c r="P23" s="374"/>
      <c r="Q23" s="374"/>
      <c r="R23" s="374"/>
      <c r="S23" s="374"/>
      <c r="T23" s="374"/>
      <c r="U23" s="374"/>
      <c r="V23" s="374"/>
      <c r="W23" s="374"/>
      <c r="X23" s="374"/>
      <c r="Y23" s="374"/>
      <c r="Z23" s="374"/>
      <c r="AA23" s="374"/>
      <c r="AB23" s="374"/>
      <c r="AC23" s="374"/>
      <c r="AD23" s="374"/>
    </row>
    <row r="24" spans="1:30" x14ac:dyDescent="0.25">
      <c r="A24" s="1"/>
      <c r="B24" s="44" t="s">
        <v>168</v>
      </c>
      <c r="C24" s="14" t="s">
        <v>167</v>
      </c>
      <c r="D24" s="15"/>
      <c r="E24" s="25" t="s">
        <v>418</v>
      </c>
      <c r="F24" s="390"/>
      <c r="G24" s="391"/>
      <c r="H24" s="18"/>
      <c r="I24" s="1"/>
      <c r="J24" s="359"/>
      <c r="K24" s="275"/>
      <c r="L24" s="360"/>
      <c r="M24" s="360"/>
      <c r="N24" s="374"/>
      <c r="O24" s="374"/>
      <c r="P24" s="374"/>
      <c r="Q24" s="374"/>
      <c r="R24" s="374"/>
      <c r="S24" s="374"/>
      <c r="T24" s="374"/>
      <c r="U24" s="374"/>
      <c r="V24" s="374"/>
      <c r="W24" s="374"/>
      <c r="X24" s="374"/>
      <c r="Y24" s="374"/>
      <c r="Z24" s="374"/>
      <c r="AA24" s="374"/>
      <c r="AB24" s="374"/>
      <c r="AC24" s="374"/>
      <c r="AD24" s="374"/>
    </row>
    <row r="25" spans="1:30" x14ac:dyDescent="0.25">
      <c r="A25" s="1"/>
      <c r="B25" s="44"/>
      <c r="C25" s="14"/>
      <c r="D25" s="15"/>
      <c r="E25" s="25" t="s">
        <v>418</v>
      </c>
      <c r="F25" s="390"/>
      <c r="G25" s="391"/>
      <c r="H25" s="18"/>
      <c r="I25" s="1"/>
      <c r="J25" s="359"/>
      <c r="K25" s="275"/>
      <c r="L25" s="360"/>
      <c r="M25" s="360"/>
      <c r="N25" s="374"/>
      <c r="O25" s="374"/>
      <c r="P25" s="374"/>
      <c r="Q25" s="374"/>
      <c r="R25" s="374"/>
      <c r="S25" s="374"/>
      <c r="T25" s="374"/>
      <c r="U25" s="374"/>
      <c r="V25" s="374"/>
      <c r="W25" s="374"/>
      <c r="X25" s="374"/>
      <c r="Y25" s="374"/>
      <c r="Z25" s="374"/>
      <c r="AA25" s="374"/>
      <c r="AB25" s="374"/>
      <c r="AC25" s="374"/>
      <c r="AD25" s="374"/>
    </row>
    <row r="26" spans="1:30" ht="15.6" x14ac:dyDescent="0.25">
      <c r="A26" s="1"/>
      <c r="B26" s="44" t="s">
        <v>166</v>
      </c>
      <c r="C26" s="14" t="s">
        <v>165</v>
      </c>
      <c r="D26" s="22" t="s">
        <v>23</v>
      </c>
      <c r="E26" s="25">
        <v>125</v>
      </c>
      <c r="F26" s="390"/>
      <c r="G26" s="391"/>
      <c r="H26" s="49"/>
      <c r="I26" s="1"/>
      <c r="J26" s="359"/>
      <c r="K26" s="275"/>
      <c r="L26" s="360"/>
      <c r="M26" s="360"/>
      <c r="N26" s="374"/>
      <c r="O26" s="374"/>
      <c r="P26" s="374"/>
      <c r="Q26" s="374"/>
      <c r="R26" s="374"/>
      <c r="S26" s="374"/>
      <c r="T26" s="374"/>
      <c r="U26" s="374"/>
      <c r="V26" s="374"/>
      <c r="W26" s="374"/>
      <c r="X26" s="374"/>
      <c r="Y26" s="374"/>
      <c r="Z26" s="374"/>
      <c r="AA26" s="374"/>
      <c r="AB26" s="374"/>
      <c r="AC26" s="374"/>
      <c r="AD26" s="374"/>
    </row>
    <row r="27" spans="1:30" x14ac:dyDescent="0.25">
      <c r="A27" s="1"/>
      <c r="B27" s="44"/>
      <c r="C27" s="14"/>
      <c r="D27" s="15"/>
      <c r="E27" s="25" t="s">
        <v>418</v>
      </c>
      <c r="F27" s="390"/>
      <c r="G27" s="391"/>
      <c r="H27" s="18"/>
      <c r="I27" s="1"/>
      <c r="J27" s="359"/>
      <c r="K27" s="275"/>
      <c r="L27" s="360"/>
      <c r="M27" s="360"/>
      <c r="N27" s="374"/>
      <c r="O27" s="374"/>
      <c r="P27" s="374"/>
      <c r="Q27" s="374"/>
      <c r="R27" s="374"/>
      <c r="S27" s="374"/>
      <c r="T27" s="374"/>
      <c r="U27" s="374"/>
      <c r="V27" s="374"/>
      <c r="W27" s="374"/>
      <c r="X27" s="374"/>
      <c r="Y27" s="374"/>
      <c r="Z27" s="374"/>
      <c r="AA27" s="374"/>
      <c r="AB27" s="374"/>
      <c r="AC27" s="374"/>
      <c r="AD27" s="374"/>
    </row>
    <row r="28" spans="1:30" x14ac:dyDescent="0.25">
      <c r="A28" s="1"/>
      <c r="B28" s="44" t="s">
        <v>164</v>
      </c>
      <c r="C28" s="54" t="s">
        <v>163</v>
      </c>
      <c r="D28" s="55"/>
      <c r="E28" s="25" t="s">
        <v>418</v>
      </c>
      <c r="F28" s="390"/>
      <c r="G28" s="391"/>
      <c r="H28" s="18"/>
      <c r="I28" s="1"/>
      <c r="J28" s="359"/>
      <c r="K28" s="275"/>
      <c r="L28" s="360"/>
      <c r="M28" s="360"/>
      <c r="N28" s="374"/>
      <c r="O28" s="374"/>
      <c r="P28" s="374"/>
      <c r="Q28" s="374"/>
      <c r="R28" s="374"/>
      <c r="S28" s="374"/>
      <c r="T28" s="374"/>
      <c r="U28" s="374"/>
      <c r="V28" s="374"/>
      <c r="W28" s="374"/>
      <c r="X28" s="374"/>
      <c r="Y28" s="374"/>
      <c r="Z28" s="374"/>
      <c r="AA28" s="374"/>
      <c r="AB28" s="374"/>
      <c r="AC28" s="374"/>
      <c r="AD28" s="374"/>
    </row>
    <row r="29" spans="1:30" x14ac:dyDescent="0.25">
      <c r="A29" s="1"/>
      <c r="B29" s="44"/>
      <c r="C29" s="54"/>
      <c r="D29" s="55"/>
      <c r="E29" s="25" t="s">
        <v>418</v>
      </c>
      <c r="F29" s="390"/>
      <c r="G29" s="391"/>
      <c r="H29" s="18"/>
      <c r="I29" s="1"/>
      <c r="J29" s="359"/>
      <c r="K29" s="275"/>
      <c r="L29" s="360"/>
      <c r="M29" s="360"/>
      <c r="N29" s="374"/>
      <c r="O29" s="374"/>
      <c r="P29" s="374"/>
      <c r="Q29" s="374"/>
      <c r="R29" s="374"/>
      <c r="S29" s="374"/>
      <c r="T29" s="374"/>
      <c r="U29" s="374"/>
      <c r="V29" s="374"/>
      <c r="W29" s="374"/>
      <c r="X29" s="374"/>
      <c r="Y29" s="374"/>
      <c r="Z29" s="374"/>
      <c r="AA29" s="374"/>
      <c r="AB29" s="374"/>
      <c r="AC29" s="374"/>
      <c r="AD29" s="374"/>
    </row>
    <row r="30" spans="1:30" ht="15.6" x14ac:dyDescent="0.25">
      <c r="A30" s="1"/>
      <c r="B30" s="44" t="s">
        <v>34</v>
      </c>
      <c r="C30" s="14" t="s">
        <v>309</v>
      </c>
      <c r="D30" s="22" t="s">
        <v>23</v>
      </c>
      <c r="E30" s="15">
        <v>22.5</v>
      </c>
      <c r="F30" s="397"/>
      <c r="G30" s="391"/>
      <c r="H30" s="18"/>
      <c r="I30" s="1"/>
      <c r="J30" s="359"/>
      <c r="K30" s="275"/>
      <c r="L30" s="360"/>
      <c r="M30" s="360"/>
      <c r="N30" s="374"/>
      <c r="O30" s="374"/>
      <c r="P30" s="374"/>
      <c r="Q30" s="374"/>
      <c r="R30" s="374"/>
      <c r="S30" s="374"/>
      <c r="T30" s="374"/>
      <c r="U30" s="374"/>
      <c r="V30" s="374"/>
      <c r="W30" s="374"/>
      <c r="X30" s="374"/>
      <c r="Y30" s="374"/>
      <c r="Z30" s="374"/>
      <c r="AA30" s="374"/>
      <c r="AB30" s="374"/>
      <c r="AC30" s="374"/>
      <c r="AD30" s="374"/>
    </row>
    <row r="31" spans="1:30" x14ac:dyDescent="0.25">
      <c r="A31" s="1"/>
      <c r="B31" s="44"/>
      <c r="C31" s="14"/>
      <c r="D31" s="15"/>
      <c r="E31" s="15" t="s">
        <v>418</v>
      </c>
      <c r="F31" s="390"/>
      <c r="G31" s="391"/>
      <c r="H31" s="18"/>
      <c r="I31" s="1"/>
      <c r="J31" s="359"/>
      <c r="K31" s="275"/>
      <c r="L31" s="360"/>
      <c r="M31" s="360"/>
      <c r="N31" s="374"/>
      <c r="O31" s="374"/>
      <c r="P31" s="374"/>
      <c r="Q31" s="374"/>
      <c r="R31" s="374"/>
      <c r="S31" s="374"/>
      <c r="T31" s="374"/>
      <c r="U31" s="374"/>
      <c r="V31" s="374"/>
      <c r="W31" s="374"/>
      <c r="X31" s="374"/>
      <c r="Y31" s="374"/>
      <c r="Z31" s="374"/>
      <c r="AA31" s="374"/>
      <c r="AB31" s="374"/>
      <c r="AC31" s="374"/>
      <c r="AD31" s="374"/>
    </row>
    <row r="32" spans="1:30" x14ac:dyDescent="0.25">
      <c r="A32" s="1"/>
      <c r="B32" s="44" t="s">
        <v>162</v>
      </c>
      <c r="C32" s="14" t="s">
        <v>161</v>
      </c>
      <c r="D32" s="15"/>
      <c r="E32" s="15" t="s">
        <v>418</v>
      </c>
      <c r="F32" s="390"/>
      <c r="G32" s="391"/>
      <c r="H32" s="18"/>
      <c r="I32" s="1"/>
      <c r="J32" s="359"/>
      <c r="K32" s="275"/>
      <c r="L32" s="360"/>
      <c r="M32" s="360"/>
      <c r="N32" s="374"/>
      <c r="O32" s="374"/>
      <c r="P32" s="374"/>
      <c r="Q32" s="374"/>
      <c r="R32" s="374"/>
      <c r="S32" s="374"/>
      <c r="T32" s="374"/>
      <c r="U32" s="374"/>
      <c r="V32" s="374"/>
      <c r="W32" s="374"/>
      <c r="X32" s="374"/>
      <c r="Y32" s="374"/>
      <c r="Z32" s="374"/>
      <c r="AA32" s="374"/>
      <c r="AB32" s="374"/>
      <c r="AC32" s="374"/>
      <c r="AD32" s="374"/>
    </row>
    <row r="33" spans="2:30" x14ac:dyDescent="0.25">
      <c r="B33" s="44"/>
      <c r="C33" s="14"/>
      <c r="D33" s="15"/>
      <c r="E33" s="15" t="s">
        <v>418</v>
      </c>
      <c r="F33" s="390"/>
      <c r="G33" s="391"/>
      <c r="J33" s="359"/>
      <c r="K33" s="275"/>
      <c r="L33" s="360"/>
      <c r="M33" s="360"/>
      <c r="N33" s="374"/>
      <c r="O33" s="374"/>
      <c r="P33" s="374"/>
      <c r="Q33" s="374"/>
      <c r="R33" s="374"/>
      <c r="S33" s="374"/>
      <c r="T33" s="374"/>
      <c r="U33" s="374"/>
      <c r="V33" s="374"/>
      <c r="W33" s="374"/>
      <c r="X33" s="374"/>
      <c r="Y33" s="374"/>
      <c r="Z33" s="374"/>
      <c r="AA33" s="374"/>
      <c r="AB33" s="374"/>
      <c r="AC33" s="374"/>
      <c r="AD33" s="374"/>
    </row>
    <row r="34" spans="2:30" x14ac:dyDescent="0.25">
      <c r="B34" s="44" t="s">
        <v>160</v>
      </c>
      <c r="C34" s="14" t="s">
        <v>506</v>
      </c>
      <c r="D34" s="22"/>
      <c r="E34" s="23" t="s">
        <v>418</v>
      </c>
      <c r="F34" s="390"/>
      <c r="G34" s="391"/>
      <c r="J34" s="359"/>
      <c r="K34" s="275"/>
      <c r="L34" s="360"/>
      <c r="M34" s="360"/>
      <c r="N34" s="374"/>
      <c r="O34" s="374"/>
      <c r="P34" s="374"/>
      <c r="Q34" s="374"/>
      <c r="R34" s="374"/>
      <c r="S34" s="374"/>
      <c r="T34" s="374"/>
      <c r="U34" s="374"/>
      <c r="V34" s="374"/>
      <c r="W34" s="374"/>
      <c r="X34" s="374"/>
      <c r="Y34" s="374"/>
      <c r="Z34" s="374"/>
      <c r="AA34" s="374"/>
      <c r="AB34" s="374"/>
      <c r="AC34" s="374"/>
      <c r="AD34" s="374"/>
    </row>
    <row r="35" spans="2:30" x14ac:dyDescent="0.25">
      <c r="B35" s="44"/>
      <c r="C35" s="14"/>
      <c r="D35" s="22"/>
      <c r="E35" s="23" t="s">
        <v>418</v>
      </c>
      <c r="F35" s="390"/>
      <c r="G35" s="391"/>
      <c r="J35" s="359"/>
      <c r="K35" s="275"/>
      <c r="L35" s="360"/>
      <c r="M35" s="360"/>
      <c r="N35" s="374"/>
      <c r="O35" s="374"/>
      <c r="P35" s="374"/>
      <c r="Q35" s="374"/>
      <c r="R35" s="374"/>
      <c r="S35" s="374"/>
      <c r="T35" s="374"/>
      <c r="U35" s="374"/>
      <c r="V35" s="374"/>
      <c r="W35" s="374"/>
      <c r="X35" s="374"/>
      <c r="Y35" s="374"/>
      <c r="Z35" s="374"/>
      <c r="AA35" s="374"/>
      <c r="AB35" s="374"/>
      <c r="AC35" s="374"/>
      <c r="AD35" s="374"/>
    </row>
    <row r="36" spans="2:30" x14ac:dyDescent="0.25">
      <c r="B36" s="44"/>
      <c r="C36" s="14" t="s">
        <v>310</v>
      </c>
      <c r="D36" s="22" t="s">
        <v>6</v>
      </c>
      <c r="E36" s="23">
        <v>125</v>
      </c>
      <c r="F36" s="390"/>
      <c r="G36" s="391"/>
      <c r="J36" s="359"/>
      <c r="K36" s="275"/>
      <c r="L36" s="360"/>
      <c r="M36" s="360"/>
      <c r="N36" s="374"/>
      <c r="O36" s="374"/>
      <c r="P36" s="374"/>
      <c r="Q36" s="374"/>
      <c r="R36" s="374"/>
      <c r="S36" s="374"/>
      <c r="T36" s="374"/>
      <c r="U36" s="374"/>
      <c r="V36" s="374"/>
      <c r="W36" s="374"/>
      <c r="X36" s="374"/>
      <c r="Y36" s="374"/>
      <c r="Z36" s="374"/>
      <c r="AA36" s="374"/>
      <c r="AB36" s="374"/>
      <c r="AC36" s="374"/>
      <c r="AD36" s="374"/>
    </row>
    <row r="37" spans="2:30" x14ac:dyDescent="0.25">
      <c r="B37" s="44"/>
      <c r="C37" s="14"/>
      <c r="D37" s="15"/>
      <c r="E37" s="25" t="s">
        <v>418</v>
      </c>
      <c r="F37" s="390"/>
      <c r="G37" s="391"/>
      <c r="J37" s="359"/>
      <c r="K37" s="275"/>
      <c r="L37" s="360"/>
      <c r="M37" s="360"/>
      <c r="N37" s="374"/>
      <c r="O37" s="374"/>
      <c r="P37" s="374"/>
      <c r="Q37" s="374"/>
      <c r="R37" s="374"/>
      <c r="S37" s="374"/>
      <c r="T37" s="374"/>
      <c r="U37" s="374"/>
      <c r="V37" s="374"/>
      <c r="W37" s="374"/>
      <c r="X37" s="374"/>
      <c r="Y37" s="374"/>
      <c r="Z37" s="374"/>
      <c r="AA37" s="374"/>
      <c r="AB37" s="374"/>
      <c r="AC37" s="374"/>
      <c r="AD37" s="374"/>
    </row>
    <row r="38" spans="2:30" x14ac:dyDescent="0.25">
      <c r="B38" s="44"/>
      <c r="C38" s="14" t="s">
        <v>311</v>
      </c>
      <c r="D38" s="15" t="s">
        <v>6</v>
      </c>
      <c r="E38" s="25">
        <v>4</v>
      </c>
      <c r="F38" s="390"/>
      <c r="G38" s="391"/>
      <c r="J38" s="359"/>
      <c r="K38" s="275"/>
      <c r="L38" s="374"/>
      <c r="M38" s="374"/>
      <c r="N38" s="374"/>
      <c r="O38" s="374"/>
      <c r="P38" s="374"/>
      <c r="Q38" s="374"/>
      <c r="R38" s="374"/>
      <c r="S38" s="374"/>
      <c r="T38" s="374"/>
      <c r="U38" s="374"/>
      <c r="V38" s="374"/>
      <c r="W38" s="374"/>
      <c r="X38" s="374"/>
      <c r="Y38" s="374"/>
      <c r="Z38" s="374"/>
      <c r="AA38" s="374"/>
      <c r="AB38" s="374"/>
      <c r="AC38" s="374"/>
      <c r="AD38" s="374"/>
    </row>
    <row r="39" spans="2:30" x14ac:dyDescent="0.25">
      <c r="B39" s="44"/>
      <c r="C39" s="14"/>
      <c r="D39" s="15"/>
      <c r="E39" s="25" t="s">
        <v>418</v>
      </c>
      <c r="F39" s="390"/>
      <c r="G39" s="391"/>
      <c r="J39" s="359"/>
      <c r="K39" s="275"/>
      <c r="L39" s="360"/>
      <c r="M39" s="360"/>
      <c r="N39" s="374"/>
      <c r="O39" s="374"/>
      <c r="P39" s="374"/>
      <c r="Q39" s="374"/>
      <c r="R39" s="374"/>
      <c r="S39" s="374"/>
      <c r="T39" s="374"/>
      <c r="U39" s="374"/>
      <c r="V39" s="374"/>
      <c r="W39" s="374"/>
      <c r="X39" s="374"/>
      <c r="Y39" s="374"/>
      <c r="Z39" s="374"/>
      <c r="AA39" s="374"/>
      <c r="AB39" s="374"/>
      <c r="AC39" s="374"/>
      <c r="AD39" s="374"/>
    </row>
    <row r="40" spans="2:30" x14ac:dyDescent="0.25">
      <c r="B40" s="44" t="s">
        <v>159</v>
      </c>
      <c r="C40" s="27" t="s">
        <v>312</v>
      </c>
      <c r="D40" s="52"/>
      <c r="E40" s="25" t="s">
        <v>418</v>
      </c>
      <c r="F40" s="390"/>
      <c r="G40" s="391"/>
      <c r="J40" s="359"/>
      <c r="K40" s="275"/>
      <c r="L40" s="360"/>
      <c r="M40" s="360"/>
      <c r="N40" s="374"/>
      <c r="O40" s="374"/>
      <c r="P40" s="374"/>
      <c r="Q40" s="374"/>
      <c r="R40" s="374"/>
      <c r="S40" s="374"/>
      <c r="T40" s="374"/>
      <c r="U40" s="374"/>
      <c r="V40" s="374"/>
      <c r="W40" s="374"/>
      <c r="X40" s="374"/>
      <c r="Y40" s="374"/>
      <c r="Z40" s="374"/>
      <c r="AA40" s="374"/>
      <c r="AB40" s="374"/>
      <c r="AC40" s="374"/>
      <c r="AD40" s="374"/>
    </row>
    <row r="41" spans="2:30" x14ac:dyDescent="0.25">
      <c r="B41" s="44"/>
      <c r="C41" s="14"/>
      <c r="D41" s="22"/>
      <c r="E41" s="25" t="s">
        <v>418</v>
      </c>
      <c r="F41" s="390"/>
      <c r="G41" s="391"/>
      <c r="J41" s="359"/>
      <c r="K41" s="275"/>
      <c r="L41" s="360"/>
      <c r="M41" s="360"/>
      <c r="N41" s="374"/>
      <c r="O41" s="374"/>
      <c r="P41" s="374"/>
      <c r="Q41" s="374"/>
      <c r="R41" s="374"/>
      <c r="S41" s="374"/>
      <c r="T41" s="374"/>
      <c r="U41" s="374"/>
      <c r="V41" s="374"/>
      <c r="W41" s="374"/>
      <c r="X41" s="374"/>
      <c r="Y41" s="374"/>
      <c r="Z41" s="374"/>
      <c r="AA41" s="374"/>
      <c r="AB41" s="374"/>
      <c r="AC41" s="374"/>
      <c r="AD41" s="374"/>
    </row>
    <row r="42" spans="2:30" x14ac:dyDescent="0.25">
      <c r="B42" s="44"/>
      <c r="C42" s="14" t="s">
        <v>310</v>
      </c>
      <c r="D42" s="22" t="s">
        <v>33</v>
      </c>
      <c r="E42" s="25">
        <v>0.6</v>
      </c>
      <c r="F42" s="390"/>
      <c r="G42" s="391"/>
      <c r="J42" s="359"/>
      <c r="K42" s="275"/>
      <c r="L42" s="360"/>
      <c r="M42" s="360"/>
      <c r="N42" s="374"/>
      <c r="O42" s="374"/>
      <c r="P42" s="374"/>
      <c r="Q42" s="374"/>
      <c r="R42" s="374"/>
      <c r="S42" s="374"/>
      <c r="T42" s="374"/>
      <c r="U42" s="374"/>
      <c r="V42" s="374"/>
      <c r="W42" s="374"/>
      <c r="X42" s="374"/>
      <c r="Y42" s="374"/>
      <c r="Z42" s="374"/>
      <c r="AA42" s="374"/>
      <c r="AB42" s="374"/>
      <c r="AC42" s="374"/>
      <c r="AD42" s="374"/>
    </row>
    <row r="43" spans="2:30" x14ac:dyDescent="0.25">
      <c r="B43" s="44"/>
      <c r="C43" s="14"/>
      <c r="D43" s="15"/>
      <c r="E43" s="25" t="s">
        <v>418</v>
      </c>
      <c r="F43" s="390"/>
      <c r="G43" s="391"/>
      <c r="J43" s="359"/>
      <c r="K43" s="275"/>
      <c r="L43" s="360"/>
      <c r="M43" s="360"/>
      <c r="N43" s="374"/>
      <c r="O43" s="374"/>
      <c r="P43" s="374"/>
      <c r="Q43" s="374"/>
      <c r="R43" s="374"/>
      <c r="S43" s="374"/>
      <c r="T43" s="374"/>
      <c r="U43" s="374"/>
      <c r="V43" s="374"/>
      <c r="W43" s="374"/>
      <c r="X43" s="374"/>
      <c r="Y43" s="374"/>
      <c r="Z43" s="374"/>
      <c r="AA43" s="374"/>
      <c r="AB43" s="374"/>
      <c r="AC43" s="374"/>
      <c r="AD43" s="374"/>
    </row>
    <row r="44" spans="2:30" x14ac:dyDescent="0.25">
      <c r="B44" s="44"/>
      <c r="C44" s="14" t="s">
        <v>311</v>
      </c>
      <c r="D44" s="15" t="s">
        <v>33</v>
      </c>
      <c r="E44" s="25">
        <v>0.6</v>
      </c>
      <c r="F44" s="390"/>
      <c r="G44" s="391"/>
      <c r="J44" s="359"/>
      <c r="K44" s="275"/>
      <c r="L44" s="360"/>
      <c r="M44" s="360"/>
      <c r="N44" s="374"/>
      <c r="O44" s="374"/>
      <c r="P44" s="374"/>
      <c r="Q44" s="374"/>
      <c r="R44" s="374"/>
      <c r="S44" s="374"/>
      <c r="T44" s="374"/>
      <c r="U44" s="374"/>
      <c r="V44" s="374"/>
      <c r="W44" s="374"/>
      <c r="X44" s="374"/>
      <c r="Y44" s="374"/>
      <c r="Z44" s="374"/>
      <c r="AA44" s="374"/>
      <c r="AB44" s="374"/>
      <c r="AC44" s="374"/>
      <c r="AD44" s="374"/>
    </row>
    <row r="45" spans="2:30" x14ac:dyDescent="0.25">
      <c r="B45" s="44"/>
      <c r="C45" s="54"/>
      <c r="D45" s="15"/>
      <c r="E45" s="15" t="s">
        <v>418</v>
      </c>
      <c r="F45" s="390"/>
      <c r="G45" s="391"/>
      <c r="J45" s="359"/>
      <c r="K45" s="275"/>
      <c r="L45" s="360"/>
      <c r="M45" s="360"/>
      <c r="N45" s="374"/>
      <c r="O45" s="374"/>
      <c r="P45" s="374"/>
      <c r="Q45" s="374"/>
      <c r="R45" s="374"/>
      <c r="S45" s="374"/>
      <c r="T45" s="374"/>
      <c r="U45" s="374"/>
      <c r="V45" s="374"/>
      <c r="W45" s="374"/>
      <c r="X45" s="374"/>
      <c r="Y45" s="374"/>
      <c r="Z45" s="374"/>
      <c r="AA45" s="374"/>
      <c r="AB45" s="374"/>
      <c r="AC45" s="374"/>
      <c r="AD45" s="374"/>
    </row>
    <row r="46" spans="2:30" x14ac:dyDescent="0.25">
      <c r="B46" s="44" t="s">
        <v>158</v>
      </c>
      <c r="C46" s="14" t="s">
        <v>157</v>
      </c>
      <c r="D46" s="15"/>
      <c r="E46" s="15" t="s">
        <v>418</v>
      </c>
      <c r="F46" s="390"/>
      <c r="G46" s="391"/>
      <c r="J46" s="359"/>
      <c r="K46" s="275"/>
      <c r="L46" s="360"/>
      <c r="M46" s="360"/>
      <c r="N46" s="374"/>
      <c r="O46" s="374"/>
      <c r="P46" s="374"/>
      <c r="Q46" s="374"/>
      <c r="R46" s="374"/>
      <c r="S46" s="374"/>
      <c r="T46" s="374"/>
      <c r="U46" s="374"/>
      <c r="V46" s="374"/>
      <c r="W46" s="374"/>
      <c r="X46" s="374"/>
      <c r="Y46" s="374"/>
      <c r="Z46" s="374"/>
      <c r="AA46" s="374"/>
      <c r="AB46" s="374"/>
      <c r="AC46" s="374"/>
      <c r="AD46" s="374"/>
    </row>
    <row r="47" spans="2:30" x14ac:dyDescent="0.25">
      <c r="B47" s="44"/>
      <c r="C47" s="14"/>
      <c r="D47" s="15"/>
      <c r="E47" s="15" t="s">
        <v>418</v>
      </c>
      <c r="F47" s="390"/>
      <c r="G47" s="391"/>
      <c r="J47" s="359"/>
      <c r="K47" s="275"/>
      <c r="L47" s="360"/>
      <c r="M47" s="360"/>
      <c r="N47" s="374"/>
      <c r="O47" s="374"/>
      <c r="P47" s="374"/>
      <c r="Q47" s="374"/>
      <c r="R47" s="374"/>
      <c r="S47" s="374"/>
      <c r="T47" s="374"/>
      <c r="U47" s="374"/>
      <c r="V47" s="374"/>
      <c r="W47" s="374"/>
      <c r="X47" s="374"/>
      <c r="Y47" s="374"/>
      <c r="Z47" s="374"/>
      <c r="AA47" s="374"/>
      <c r="AB47" s="374"/>
      <c r="AC47" s="374"/>
      <c r="AD47" s="374"/>
    </row>
    <row r="48" spans="2:30" ht="52.8" x14ac:dyDescent="0.25">
      <c r="B48" s="44" t="s">
        <v>156</v>
      </c>
      <c r="C48" s="14" t="s">
        <v>364</v>
      </c>
      <c r="D48" s="22" t="s">
        <v>23</v>
      </c>
      <c r="E48" s="15">
        <v>8.7119999999999997</v>
      </c>
      <c r="F48" s="390"/>
      <c r="G48" s="391"/>
      <c r="J48" s="371"/>
      <c r="K48" s="275"/>
      <c r="L48" s="360"/>
      <c r="M48" s="360"/>
      <c r="N48" s="374"/>
      <c r="O48" s="374"/>
      <c r="P48" s="374"/>
      <c r="Q48" s="374"/>
      <c r="R48" s="374"/>
      <c r="S48" s="374"/>
      <c r="T48" s="374"/>
      <c r="U48" s="374"/>
      <c r="V48" s="374"/>
      <c r="W48" s="374"/>
      <c r="X48" s="374"/>
      <c r="Y48" s="374"/>
      <c r="Z48" s="374"/>
      <c r="AA48" s="374"/>
      <c r="AB48" s="374"/>
      <c r="AC48" s="374"/>
      <c r="AD48" s="374"/>
    </row>
    <row r="49" spans="2:30" x14ac:dyDescent="0.25">
      <c r="B49" s="44"/>
      <c r="C49" s="14"/>
      <c r="D49" s="15"/>
      <c r="E49" s="15" t="s">
        <v>418</v>
      </c>
      <c r="F49" s="390"/>
      <c r="G49" s="391"/>
      <c r="J49" s="359"/>
      <c r="K49" s="275"/>
      <c r="L49" s="360"/>
      <c r="M49" s="360"/>
      <c r="N49" s="374"/>
      <c r="O49" s="374"/>
      <c r="P49" s="374"/>
      <c r="Q49" s="374"/>
      <c r="R49" s="374"/>
      <c r="S49" s="374"/>
      <c r="T49" s="374"/>
      <c r="U49" s="374"/>
      <c r="V49" s="374"/>
      <c r="W49" s="374"/>
      <c r="X49" s="374"/>
      <c r="Y49" s="374"/>
      <c r="Z49" s="374"/>
      <c r="AA49" s="374"/>
      <c r="AB49" s="374"/>
      <c r="AC49" s="374"/>
      <c r="AD49" s="374"/>
    </row>
    <row r="50" spans="2:30" ht="26.4" x14ac:dyDescent="0.25">
      <c r="B50" s="44" t="s">
        <v>155</v>
      </c>
      <c r="C50" s="14" t="s">
        <v>458</v>
      </c>
      <c r="D50" s="22" t="s">
        <v>51</v>
      </c>
      <c r="E50" s="15">
        <v>10</v>
      </c>
      <c r="F50" s="390"/>
      <c r="G50" s="391"/>
      <c r="J50" s="377"/>
      <c r="K50" s="275"/>
      <c r="L50" s="360"/>
      <c r="M50" s="360"/>
      <c r="N50" s="374"/>
      <c r="O50" s="374"/>
      <c r="P50" s="374"/>
      <c r="Q50" s="374"/>
      <c r="R50" s="374"/>
      <c r="S50" s="374"/>
      <c r="T50" s="374"/>
      <c r="U50" s="374"/>
      <c r="V50" s="374"/>
      <c r="W50" s="374"/>
      <c r="X50" s="374"/>
      <c r="Y50" s="374"/>
      <c r="Z50" s="374"/>
      <c r="AA50" s="374"/>
      <c r="AB50" s="374"/>
      <c r="AC50" s="374"/>
      <c r="AD50" s="374"/>
    </row>
    <row r="51" spans="2:30" s="28" customFormat="1" ht="19.5" customHeight="1" x14ac:dyDescent="0.25">
      <c r="B51" s="104" t="str">
        <f>$B$10</f>
        <v>C3.2</v>
      </c>
      <c r="C51" s="30" t="s">
        <v>12</v>
      </c>
      <c r="D51" s="31"/>
      <c r="E51" s="286"/>
      <c r="F51" s="395"/>
      <c r="G51" s="396"/>
      <c r="H51" s="33"/>
      <c r="J51" s="359"/>
      <c r="K51" s="275"/>
      <c r="L51" s="360"/>
      <c r="M51" s="360"/>
      <c r="N51" s="369"/>
      <c r="O51" s="374"/>
      <c r="P51" s="369"/>
      <c r="Q51" s="369"/>
      <c r="R51" s="369"/>
      <c r="S51" s="369"/>
      <c r="T51" s="369"/>
      <c r="U51" s="369"/>
      <c r="V51" s="369"/>
      <c r="W51" s="369"/>
      <c r="X51" s="369"/>
      <c r="Y51" s="369"/>
      <c r="Z51" s="369"/>
      <c r="AA51" s="369"/>
      <c r="AB51" s="369"/>
      <c r="AC51" s="369"/>
      <c r="AD51" s="369"/>
    </row>
    <row r="52" spans="2:30" s="1" customFormat="1" x14ac:dyDescent="0.25">
      <c r="B52" s="417" t="str">
        <f>Client1</f>
        <v>Province of KwaZulu-Natal</v>
      </c>
      <c r="C52" s="417"/>
      <c r="D52" s="417"/>
      <c r="E52" s="415" t="str">
        <f>"Contract No. "&amp;ContractNo</f>
        <v>Contract No. ZNB01239/00000/00/PMC/INF/21/T</v>
      </c>
      <c r="F52" s="415"/>
      <c r="G52" s="415"/>
      <c r="H52" s="5"/>
      <c r="J52" s="359"/>
      <c r="K52" s="275"/>
      <c r="L52" s="360"/>
      <c r="M52" s="360"/>
      <c r="N52" s="61"/>
      <c r="O52" s="374"/>
      <c r="P52" s="61"/>
      <c r="Q52" s="61"/>
      <c r="R52" s="61"/>
      <c r="S52" s="61"/>
      <c r="T52" s="61"/>
      <c r="U52" s="61"/>
      <c r="V52" s="61"/>
      <c r="W52" s="61"/>
      <c r="X52" s="61"/>
      <c r="Y52" s="61"/>
      <c r="Z52" s="61"/>
      <c r="AA52" s="61"/>
      <c r="AB52" s="61"/>
      <c r="AC52" s="61"/>
      <c r="AD52" s="61"/>
    </row>
    <row r="53" spans="2:30" s="1" customFormat="1" x14ac:dyDescent="0.25">
      <c r="B53" s="417" t="str">
        <f>Client2</f>
        <v>Department of Transport</v>
      </c>
      <c r="C53" s="417"/>
      <c r="D53" s="417"/>
      <c r="E53" s="415"/>
      <c r="F53" s="415"/>
      <c r="G53" s="415"/>
      <c r="H53" s="5"/>
      <c r="J53" s="359"/>
      <c r="K53" s="275"/>
      <c r="L53" s="360"/>
      <c r="M53" s="360"/>
      <c r="N53" s="61"/>
      <c r="O53" s="374"/>
      <c r="P53" s="61"/>
      <c r="Q53" s="61"/>
      <c r="R53" s="61"/>
      <c r="S53" s="61"/>
      <c r="T53" s="61"/>
      <c r="U53" s="61"/>
      <c r="V53" s="61"/>
      <c r="W53" s="61"/>
      <c r="X53" s="61"/>
      <c r="Y53" s="61"/>
      <c r="Z53" s="61"/>
      <c r="AA53" s="61"/>
      <c r="AB53" s="61"/>
      <c r="AC53" s="61"/>
      <c r="AD53" s="61"/>
    </row>
    <row r="54" spans="2:30" s="1" customFormat="1" x14ac:dyDescent="0.25">
      <c r="B54" s="418"/>
      <c r="C54" s="418"/>
      <c r="D54" s="418"/>
      <c r="E54" s="416"/>
      <c r="F54" s="416"/>
      <c r="G54" s="416"/>
      <c r="H54" s="5"/>
      <c r="J54" s="359"/>
      <c r="K54" s="275"/>
      <c r="L54" s="360"/>
      <c r="M54" s="360"/>
      <c r="N54" s="61"/>
      <c r="O54" s="374"/>
      <c r="P54" s="61"/>
      <c r="Q54" s="61"/>
      <c r="R54" s="61"/>
      <c r="S54" s="61"/>
      <c r="T54" s="61"/>
      <c r="U54" s="61"/>
      <c r="V54" s="61"/>
      <c r="W54" s="61"/>
      <c r="X54" s="61"/>
      <c r="Y54" s="61"/>
      <c r="Z54" s="61"/>
      <c r="AA54" s="61"/>
      <c r="AB54" s="61"/>
      <c r="AC54" s="61"/>
      <c r="AD54" s="61"/>
    </row>
    <row r="55" spans="2:30" s="1" customFormat="1" x14ac:dyDescent="0.25">
      <c r="B55" s="426" t="s">
        <v>8</v>
      </c>
      <c r="C55" s="427"/>
      <c r="D55" s="427"/>
      <c r="E55" s="427"/>
      <c r="F55" s="427"/>
      <c r="G55" s="429" t="str">
        <f>$G$5</f>
        <v>CHAPTER C3.2</v>
      </c>
      <c r="H55" s="322"/>
      <c r="J55" s="359"/>
      <c r="K55" s="275"/>
      <c r="L55" s="360"/>
      <c r="M55" s="360"/>
      <c r="N55" s="61"/>
      <c r="O55" s="374"/>
      <c r="P55" s="61"/>
      <c r="Q55" s="61"/>
      <c r="R55" s="61"/>
      <c r="S55" s="61"/>
      <c r="T55" s="61"/>
      <c r="U55" s="61"/>
      <c r="V55" s="61"/>
      <c r="W55" s="61"/>
      <c r="X55" s="61"/>
      <c r="Y55" s="61"/>
      <c r="Z55" s="61"/>
      <c r="AA55" s="61"/>
      <c r="AB55" s="61"/>
      <c r="AC55" s="61"/>
      <c r="AD55" s="61"/>
    </row>
    <row r="56" spans="2:30" s="1" customFormat="1" x14ac:dyDescent="0.25">
      <c r="B56" s="419" t="str">
        <f>ContractDescription</f>
        <v>PROVISION OF ROUTINE AND SAFETY MAINTENANCE ON VARIOUS ROADS WITHIN THE TAYLORS HALT ZONE - VULINDLELA AREA OFFICE</v>
      </c>
      <c r="C56" s="420"/>
      <c r="D56" s="420"/>
      <c r="E56" s="420"/>
      <c r="F56" s="420"/>
      <c r="G56" s="430"/>
      <c r="H56" s="118"/>
      <c r="J56" s="359"/>
      <c r="K56" s="275"/>
      <c r="L56" s="360"/>
      <c r="M56" s="360"/>
      <c r="N56" s="61"/>
      <c r="O56" s="374"/>
      <c r="P56" s="61"/>
      <c r="Q56" s="61"/>
      <c r="R56" s="61"/>
      <c r="S56" s="61"/>
      <c r="T56" s="61"/>
      <c r="U56" s="61"/>
      <c r="V56" s="61"/>
      <c r="W56" s="61"/>
      <c r="X56" s="61"/>
      <c r="Y56" s="61"/>
      <c r="Z56" s="61"/>
      <c r="AA56" s="61"/>
      <c r="AB56" s="61"/>
      <c r="AC56" s="61"/>
      <c r="AD56" s="61"/>
    </row>
    <row r="57" spans="2:30" s="1" customFormat="1" x14ac:dyDescent="0.25">
      <c r="B57" s="419"/>
      <c r="C57" s="420"/>
      <c r="D57" s="420"/>
      <c r="E57" s="420"/>
      <c r="F57" s="420"/>
      <c r="G57" s="430"/>
      <c r="H57" s="118"/>
      <c r="J57" s="359"/>
      <c r="K57" s="275"/>
      <c r="L57" s="360"/>
      <c r="M57" s="360"/>
      <c r="N57" s="61"/>
      <c r="O57" s="374"/>
      <c r="P57" s="61"/>
      <c r="Q57" s="61"/>
      <c r="R57" s="61"/>
      <c r="S57" s="61"/>
      <c r="T57" s="61"/>
      <c r="U57" s="61"/>
      <c r="V57" s="61"/>
      <c r="W57" s="61"/>
      <c r="X57" s="61"/>
      <c r="Y57" s="61"/>
      <c r="Z57" s="61"/>
      <c r="AA57" s="61"/>
      <c r="AB57" s="61"/>
      <c r="AC57" s="61"/>
      <c r="AD57" s="61"/>
    </row>
    <row r="58" spans="2:30" s="1" customFormat="1" x14ac:dyDescent="0.25">
      <c r="B58" s="421"/>
      <c r="C58" s="422"/>
      <c r="D58" s="422"/>
      <c r="E58" s="422"/>
      <c r="F58" s="422"/>
      <c r="G58" s="431"/>
      <c r="H58" s="118"/>
      <c r="J58" s="359"/>
      <c r="K58" s="275"/>
      <c r="L58" s="360"/>
      <c r="M58" s="360"/>
      <c r="N58" s="61"/>
      <c r="O58" s="374"/>
      <c r="P58" s="61"/>
      <c r="Q58" s="61"/>
      <c r="R58" s="61"/>
      <c r="S58" s="61"/>
      <c r="T58" s="61"/>
      <c r="U58" s="61"/>
      <c r="V58" s="61"/>
      <c r="W58" s="61"/>
      <c r="X58" s="61"/>
      <c r="Y58" s="61"/>
      <c r="Z58" s="61"/>
      <c r="AA58" s="61"/>
      <c r="AB58" s="61"/>
      <c r="AC58" s="61"/>
      <c r="AD58" s="61"/>
    </row>
    <row r="59" spans="2:30" s="9" customFormat="1" ht="24.9" customHeight="1" x14ac:dyDescent="0.25">
      <c r="B59" s="57" t="s">
        <v>0</v>
      </c>
      <c r="C59" s="11" t="s">
        <v>1</v>
      </c>
      <c r="D59" s="11" t="s">
        <v>2</v>
      </c>
      <c r="E59" s="11" t="s">
        <v>3</v>
      </c>
      <c r="F59" s="11" t="s">
        <v>4</v>
      </c>
      <c r="G59" s="11" t="s">
        <v>5</v>
      </c>
      <c r="H59" s="324"/>
      <c r="J59" s="359"/>
      <c r="K59" s="275"/>
      <c r="L59" s="360"/>
      <c r="M59" s="360"/>
      <c r="N59" s="367"/>
      <c r="O59" s="374"/>
      <c r="P59" s="367"/>
      <c r="Q59" s="367"/>
      <c r="R59" s="367"/>
      <c r="S59" s="367"/>
      <c r="T59" s="367"/>
      <c r="U59" s="367"/>
      <c r="V59" s="367"/>
      <c r="W59" s="367"/>
      <c r="X59" s="367"/>
      <c r="Y59" s="367"/>
      <c r="Z59" s="367"/>
      <c r="AA59" s="367"/>
      <c r="AB59" s="367"/>
      <c r="AC59" s="367"/>
      <c r="AD59" s="367"/>
    </row>
    <row r="60" spans="2:30" s="28" customFormat="1" ht="20.100000000000001" customHeight="1" x14ac:dyDescent="0.25">
      <c r="B60" s="65"/>
      <c r="C60" s="30" t="s">
        <v>26</v>
      </c>
      <c r="D60" s="31"/>
      <c r="E60" s="286"/>
      <c r="F60" s="395"/>
      <c r="G60" s="396"/>
      <c r="H60" s="33"/>
      <c r="J60" s="359"/>
      <c r="K60" s="275"/>
      <c r="L60" s="360"/>
      <c r="M60" s="360"/>
      <c r="N60" s="369"/>
      <c r="O60" s="374"/>
      <c r="P60" s="369"/>
      <c r="Q60" s="369"/>
      <c r="R60" s="369"/>
      <c r="S60" s="369"/>
      <c r="T60" s="369"/>
      <c r="U60" s="369"/>
      <c r="V60" s="369"/>
      <c r="W60" s="369"/>
      <c r="X60" s="369"/>
      <c r="Y60" s="369"/>
      <c r="Z60" s="369"/>
      <c r="AA60" s="369"/>
      <c r="AB60" s="369"/>
      <c r="AC60" s="369"/>
      <c r="AD60" s="369"/>
    </row>
    <row r="61" spans="2:30" x14ac:dyDescent="0.25">
      <c r="B61" s="44"/>
      <c r="C61" s="103"/>
      <c r="D61" s="15"/>
      <c r="E61" s="25"/>
      <c r="F61" s="390"/>
      <c r="G61" s="391"/>
      <c r="J61" s="359"/>
      <c r="K61" s="275"/>
      <c r="L61" s="360"/>
      <c r="M61" s="360"/>
      <c r="N61" s="374"/>
      <c r="O61" s="374"/>
      <c r="P61" s="374"/>
      <c r="Q61" s="374"/>
      <c r="R61" s="374"/>
      <c r="S61" s="374"/>
      <c r="T61" s="374"/>
      <c r="U61" s="374"/>
      <c r="V61" s="374"/>
      <c r="W61" s="374"/>
      <c r="X61" s="374"/>
      <c r="Y61" s="374"/>
      <c r="Z61" s="374"/>
      <c r="AA61" s="374"/>
      <c r="AB61" s="374"/>
      <c r="AC61" s="374"/>
      <c r="AD61" s="374"/>
    </row>
    <row r="62" spans="2:30" x14ac:dyDescent="0.25">
      <c r="B62" s="44" t="s">
        <v>154</v>
      </c>
      <c r="C62" s="27" t="s">
        <v>121</v>
      </c>
      <c r="D62" s="52"/>
      <c r="E62" s="25"/>
      <c r="F62" s="390"/>
      <c r="G62" s="391"/>
      <c r="J62" s="359"/>
      <c r="K62" s="275"/>
      <c r="L62" s="360"/>
      <c r="M62" s="360"/>
      <c r="N62" s="374"/>
      <c r="O62" s="374"/>
      <c r="P62" s="374"/>
      <c r="Q62" s="374"/>
      <c r="R62" s="374"/>
      <c r="S62" s="374"/>
      <c r="T62" s="374"/>
      <c r="U62" s="374"/>
      <c r="V62" s="374"/>
      <c r="W62" s="374"/>
      <c r="X62" s="374"/>
      <c r="Y62" s="374"/>
      <c r="Z62" s="374"/>
      <c r="AA62" s="374"/>
      <c r="AB62" s="374"/>
      <c r="AC62" s="374"/>
      <c r="AD62" s="374"/>
    </row>
    <row r="63" spans="2:30" x14ac:dyDescent="0.25">
      <c r="B63" s="44"/>
      <c r="C63" s="26"/>
      <c r="D63" s="52"/>
      <c r="E63" s="25"/>
      <c r="F63" s="390"/>
      <c r="G63" s="391"/>
      <c r="J63" s="377"/>
      <c r="K63" s="275"/>
      <c r="L63" s="360"/>
      <c r="M63" s="360"/>
      <c r="N63" s="374"/>
      <c r="O63" s="374"/>
      <c r="P63" s="374"/>
      <c r="Q63" s="374"/>
      <c r="R63" s="374"/>
      <c r="S63" s="374"/>
      <c r="T63" s="374"/>
      <c r="U63" s="374"/>
      <c r="V63" s="374"/>
      <c r="W63" s="374"/>
      <c r="X63" s="374"/>
      <c r="Y63" s="374"/>
      <c r="Z63" s="374"/>
      <c r="AA63" s="374"/>
      <c r="AB63" s="374"/>
      <c r="AC63" s="374"/>
      <c r="AD63" s="374"/>
    </row>
    <row r="64" spans="2:30" x14ac:dyDescent="0.25">
      <c r="B64" s="44" t="s">
        <v>153</v>
      </c>
      <c r="C64" s="14" t="s">
        <v>365</v>
      </c>
      <c r="D64" s="15" t="s">
        <v>24</v>
      </c>
      <c r="E64" s="342">
        <v>50</v>
      </c>
      <c r="F64" s="390"/>
      <c r="G64" s="391"/>
      <c r="J64" s="377"/>
      <c r="K64" s="275"/>
      <c r="L64" s="360"/>
      <c r="M64" s="360"/>
      <c r="N64" s="374"/>
      <c r="O64" s="374"/>
      <c r="P64" s="374"/>
      <c r="Q64" s="374"/>
      <c r="R64" s="374"/>
      <c r="S64" s="374"/>
      <c r="T64" s="374"/>
      <c r="U64" s="374"/>
      <c r="V64" s="374"/>
      <c r="W64" s="374"/>
      <c r="X64" s="374"/>
      <c r="Y64" s="374"/>
      <c r="Z64" s="374"/>
      <c r="AA64" s="374"/>
      <c r="AB64" s="374"/>
      <c r="AC64" s="374"/>
      <c r="AD64" s="374"/>
    </row>
    <row r="65" spans="2:30" x14ac:dyDescent="0.25">
      <c r="B65" s="44"/>
      <c r="C65" s="14"/>
      <c r="D65" s="15"/>
      <c r="E65" s="25" t="s">
        <v>418</v>
      </c>
      <c r="F65" s="390"/>
      <c r="G65" s="391"/>
      <c r="J65" s="359"/>
      <c r="K65" s="275"/>
      <c r="L65" s="360"/>
      <c r="M65" s="360"/>
      <c r="N65" s="374"/>
      <c r="O65" s="374"/>
      <c r="P65" s="374"/>
      <c r="Q65" s="374"/>
      <c r="R65" s="374"/>
      <c r="S65" s="374"/>
      <c r="T65" s="374"/>
      <c r="U65" s="374"/>
      <c r="V65" s="374"/>
      <c r="W65" s="374"/>
      <c r="X65" s="374"/>
      <c r="Y65" s="374"/>
      <c r="Z65" s="374"/>
      <c r="AA65" s="374"/>
      <c r="AB65" s="374"/>
      <c r="AC65" s="374"/>
      <c r="AD65" s="374"/>
    </row>
    <row r="66" spans="2:30" x14ac:dyDescent="0.25">
      <c r="B66" s="44" t="s">
        <v>513</v>
      </c>
      <c r="C66" s="14" t="s">
        <v>514</v>
      </c>
      <c r="D66" s="15"/>
      <c r="E66" s="25"/>
      <c r="F66" s="390"/>
      <c r="G66" s="391"/>
      <c r="J66" s="359"/>
      <c r="K66" s="275"/>
      <c r="L66" s="360"/>
      <c r="M66" s="360"/>
      <c r="N66" s="374"/>
      <c r="O66" s="374"/>
      <c r="P66" s="374"/>
      <c r="Q66" s="374"/>
      <c r="R66" s="374"/>
      <c r="S66" s="374"/>
      <c r="T66" s="374"/>
      <c r="U66" s="374"/>
      <c r="V66" s="374"/>
      <c r="W66" s="374"/>
      <c r="X66" s="374"/>
      <c r="Y66" s="374"/>
      <c r="Z66" s="374"/>
      <c r="AA66" s="374"/>
      <c r="AB66" s="374"/>
      <c r="AC66" s="374"/>
      <c r="AD66" s="374"/>
    </row>
    <row r="67" spans="2:30" x14ac:dyDescent="0.25">
      <c r="B67" s="44"/>
      <c r="C67" s="14"/>
      <c r="D67" s="15"/>
      <c r="E67" s="25"/>
      <c r="F67" s="390"/>
      <c r="G67" s="391"/>
      <c r="J67" s="359"/>
      <c r="K67" s="275"/>
      <c r="L67" s="360"/>
      <c r="M67" s="360"/>
      <c r="N67" s="374"/>
      <c r="O67" s="374"/>
      <c r="P67" s="374"/>
      <c r="Q67" s="374"/>
      <c r="R67" s="374"/>
      <c r="S67" s="374"/>
      <c r="T67" s="374"/>
      <c r="U67" s="374"/>
      <c r="V67" s="374"/>
      <c r="W67" s="374"/>
      <c r="X67" s="374"/>
      <c r="Y67" s="374"/>
      <c r="Z67" s="374"/>
      <c r="AA67" s="374"/>
      <c r="AB67" s="374"/>
      <c r="AC67" s="374"/>
      <c r="AD67" s="374"/>
    </row>
    <row r="68" spans="2:30" ht="26.4" x14ac:dyDescent="0.25">
      <c r="B68" s="44" t="s">
        <v>515</v>
      </c>
      <c r="C68" s="14" t="s">
        <v>516</v>
      </c>
      <c r="D68" s="15" t="s">
        <v>6</v>
      </c>
      <c r="E68" s="25">
        <v>10</v>
      </c>
      <c r="F68" s="390"/>
      <c r="G68" s="391"/>
      <c r="J68" s="359"/>
      <c r="K68" s="275"/>
      <c r="L68" s="360"/>
      <c r="M68" s="360"/>
      <c r="N68" s="374"/>
      <c r="O68" s="374"/>
      <c r="P68" s="374"/>
      <c r="Q68" s="374"/>
      <c r="R68" s="374"/>
      <c r="S68" s="374"/>
      <c r="T68" s="374"/>
      <c r="U68" s="374"/>
      <c r="V68" s="374"/>
      <c r="W68" s="374"/>
      <c r="X68" s="374"/>
      <c r="Y68" s="374"/>
      <c r="Z68" s="374"/>
      <c r="AA68" s="374"/>
      <c r="AB68" s="374"/>
      <c r="AC68" s="374"/>
      <c r="AD68" s="374"/>
    </row>
    <row r="69" spans="2:30" x14ac:dyDescent="0.25">
      <c r="B69" s="44"/>
      <c r="C69" s="14"/>
      <c r="D69" s="15"/>
      <c r="E69" s="25"/>
      <c r="F69" s="390"/>
      <c r="G69" s="391"/>
      <c r="J69" s="359"/>
      <c r="K69" s="275"/>
      <c r="L69" s="360"/>
      <c r="M69" s="360"/>
      <c r="N69" s="374"/>
      <c r="O69" s="374"/>
      <c r="P69" s="374"/>
      <c r="Q69" s="374"/>
      <c r="R69" s="374"/>
      <c r="S69" s="374"/>
      <c r="T69" s="374"/>
      <c r="U69" s="374"/>
      <c r="V69" s="374"/>
      <c r="W69" s="374"/>
      <c r="X69" s="374"/>
      <c r="Y69" s="374"/>
      <c r="Z69" s="374"/>
      <c r="AA69" s="374"/>
      <c r="AB69" s="374"/>
      <c r="AC69" s="374"/>
      <c r="AD69" s="374"/>
    </row>
    <row r="70" spans="2:30" x14ac:dyDescent="0.25">
      <c r="B70" s="44" t="s">
        <v>152</v>
      </c>
      <c r="C70" s="14" t="s">
        <v>151</v>
      </c>
      <c r="D70" s="15"/>
      <c r="E70" s="25" t="s">
        <v>418</v>
      </c>
      <c r="F70" s="390"/>
      <c r="G70" s="391"/>
      <c r="J70" s="359"/>
      <c r="K70" s="275"/>
      <c r="L70" s="360"/>
      <c r="M70" s="360"/>
      <c r="N70" s="374"/>
      <c r="O70" s="374"/>
      <c r="P70" s="374"/>
      <c r="Q70" s="374"/>
      <c r="R70" s="374"/>
      <c r="S70" s="374"/>
      <c r="T70" s="374"/>
      <c r="U70" s="374"/>
      <c r="V70" s="374"/>
      <c r="W70" s="374"/>
      <c r="X70" s="374"/>
      <c r="Y70" s="374"/>
      <c r="Z70" s="374"/>
      <c r="AA70" s="374"/>
      <c r="AB70" s="374"/>
      <c r="AC70" s="374"/>
      <c r="AD70" s="374"/>
    </row>
    <row r="71" spans="2:30" x14ac:dyDescent="0.25">
      <c r="B71" s="44"/>
      <c r="C71" s="54"/>
      <c r="D71" s="55"/>
      <c r="E71" s="25" t="s">
        <v>418</v>
      </c>
      <c r="F71" s="390"/>
      <c r="G71" s="391"/>
      <c r="J71" s="359"/>
      <c r="K71" s="275"/>
      <c r="L71" s="360"/>
      <c r="M71" s="360"/>
      <c r="N71" s="374"/>
      <c r="O71" s="374"/>
      <c r="P71" s="374"/>
      <c r="Q71" s="374"/>
      <c r="R71" s="374"/>
      <c r="S71" s="374"/>
      <c r="T71" s="374"/>
      <c r="U71" s="374"/>
      <c r="V71" s="374"/>
      <c r="W71" s="374"/>
      <c r="X71" s="374"/>
      <c r="Y71" s="374"/>
      <c r="Z71" s="374"/>
      <c r="AA71" s="374"/>
      <c r="AB71" s="374"/>
      <c r="AC71" s="374"/>
      <c r="AD71" s="374"/>
    </row>
    <row r="72" spans="2:30" ht="13.8" x14ac:dyDescent="0.3">
      <c r="B72" s="44" t="s">
        <v>150</v>
      </c>
      <c r="C72" s="14" t="s">
        <v>149</v>
      </c>
      <c r="D72" s="15" t="s">
        <v>178</v>
      </c>
      <c r="E72" s="25">
        <v>112</v>
      </c>
      <c r="F72" s="390"/>
      <c r="G72" s="391"/>
      <c r="J72" s="359"/>
      <c r="K72" s="275"/>
      <c r="L72" s="360"/>
      <c r="M72" s="360"/>
      <c r="N72" s="374"/>
      <c r="O72" s="374"/>
      <c r="P72" s="374"/>
      <c r="Q72" s="374"/>
      <c r="R72" s="374"/>
      <c r="S72" s="374"/>
      <c r="T72" s="374"/>
      <c r="U72" s="374"/>
      <c r="V72" s="374"/>
      <c r="W72" s="374"/>
      <c r="X72" s="374"/>
      <c r="Y72" s="374"/>
      <c r="Z72" s="374"/>
      <c r="AA72" s="374"/>
      <c r="AB72" s="374"/>
      <c r="AC72" s="374"/>
      <c r="AD72" s="374"/>
    </row>
    <row r="73" spans="2:30" x14ac:dyDescent="0.25">
      <c r="B73" s="44"/>
      <c r="C73" s="54"/>
      <c r="D73" s="15"/>
      <c r="E73" s="25" t="s">
        <v>418</v>
      </c>
      <c r="F73" s="390"/>
      <c r="G73" s="391"/>
      <c r="J73" s="359"/>
      <c r="K73" s="275"/>
      <c r="L73" s="360"/>
      <c r="M73" s="360"/>
      <c r="N73" s="374"/>
      <c r="O73" s="374"/>
      <c r="P73" s="374"/>
      <c r="Q73" s="374"/>
      <c r="R73" s="374"/>
      <c r="S73" s="374"/>
      <c r="T73" s="374"/>
      <c r="U73" s="374"/>
      <c r="V73" s="374"/>
      <c r="W73" s="374"/>
      <c r="X73" s="374"/>
      <c r="Y73" s="374"/>
      <c r="Z73" s="374"/>
      <c r="AA73" s="374"/>
      <c r="AB73" s="374"/>
      <c r="AC73" s="374"/>
      <c r="AD73" s="374"/>
    </row>
    <row r="74" spans="2:30" ht="26.4" x14ac:dyDescent="0.25">
      <c r="B74" s="44" t="s">
        <v>148</v>
      </c>
      <c r="C74" s="14" t="s">
        <v>147</v>
      </c>
      <c r="D74" s="15"/>
      <c r="E74" s="25" t="s">
        <v>418</v>
      </c>
      <c r="F74" s="390"/>
      <c r="G74" s="391"/>
      <c r="J74" s="359"/>
      <c r="K74" s="275"/>
      <c r="L74" s="360"/>
      <c r="M74" s="360"/>
      <c r="N74" s="374"/>
      <c r="O74" s="374"/>
      <c r="P74" s="374"/>
      <c r="Q74" s="374"/>
      <c r="R74" s="374"/>
      <c r="S74" s="374"/>
      <c r="T74" s="374"/>
      <c r="U74" s="374"/>
      <c r="V74" s="374"/>
      <c r="W74" s="374"/>
      <c r="X74" s="374"/>
      <c r="Y74" s="374"/>
      <c r="Z74" s="374"/>
      <c r="AA74" s="374"/>
      <c r="AB74" s="374"/>
      <c r="AC74" s="374"/>
      <c r="AD74" s="374"/>
    </row>
    <row r="75" spans="2:30" x14ac:dyDescent="0.25">
      <c r="B75" s="44"/>
      <c r="C75" s="14"/>
      <c r="D75" s="15"/>
      <c r="E75" s="25" t="s">
        <v>418</v>
      </c>
      <c r="F75" s="390"/>
      <c r="G75" s="391"/>
      <c r="J75" s="359"/>
      <c r="K75" s="275"/>
      <c r="L75" s="360"/>
      <c r="M75" s="360"/>
      <c r="N75" s="374"/>
      <c r="O75" s="374"/>
      <c r="P75" s="374"/>
      <c r="Q75" s="374"/>
      <c r="R75" s="374"/>
      <c r="S75" s="374"/>
      <c r="T75" s="374"/>
      <c r="U75" s="374"/>
      <c r="V75" s="374"/>
      <c r="W75" s="374"/>
      <c r="X75" s="374"/>
      <c r="Y75" s="374"/>
      <c r="Z75" s="374"/>
      <c r="AA75" s="374"/>
      <c r="AB75" s="374"/>
      <c r="AC75" s="374"/>
      <c r="AD75" s="374"/>
    </row>
    <row r="76" spans="2:30" ht="26.4" x14ac:dyDescent="0.25">
      <c r="B76" s="44" t="s">
        <v>146</v>
      </c>
      <c r="C76" s="54" t="s">
        <v>313</v>
      </c>
      <c r="D76" s="55" t="s">
        <v>179</v>
      </c>
      <c r="E76" s="25">
        <v>10</v>
      </c>
      <c r="F76" s="390"/>
      <c r="G76" s="391"/>
      <c r="J76" s="359"/>
      <c r="K76" s="275"/>
      <c r="L76" s="360"/>
      <c r="M76" s="360"/>
      <c r="N76" s="374"/>
      <c r="O76" s="374"/>
      <c r="P76" s="374"/>
      <c r="Q76" s="374"/>
      <c r="R76" s="374"/>
      <c r="S76" s="374"/>
      <c r="T76" s="374"/>
      <c r="U76" s="374"/>
      <c r="V76" s="374"/>
      <c r="W76" s="374"/>
      <c r="X76" s="374"/>
      <c r="Y76" s="374"/>
      <c r="Z76" s="374"/>
      <c r="AA76" s="374"/>
      <c r="AB76" s="374"/>
      <c r="AC76" s="374"/>
      <c r="AD76" s="374"/>
    </row>
    <row r="77" spans="2:30" x14ac:dyDescent="0.25">
      <c r="B77" s="44"/>
      <c r="C77" s="54"/>
      <c r="D77" s="55"/>
      <c r="E77" s="25"/>
      <c r="F77" s="390"/>
      <c r="G77" s="391"/>
      <c r="J77" s="359"/>
      <c r="K77" s="275"/>
      <c r="L77" s="360"/>
      <c r="M77" s="360"/>
      <c r="N77" s="374"/>
      <c r="O77" s="374"/>
      <c r="P77" s="374"/>
      <c r="Q77" s="374"/>
      <c r="R77" s="374"/>
      <c r="S77" s="374"/>
      <c r="T77" s="374"/>
      <c r="U77" s="374"/>
      <c r="V77" s="374"/>
      <c r="W77" s="374"/>
      <c r="X77" s="374"/>
      <c r="Y77" s="374"/>
      <c r="Z77" s="374"/>
      <c r="AA77" s="374"/>
      <c r="AB77" s="374"/>
      <c r="AC77" s="374"/>
      <c r="AD77" s="374"/>
    </row>
    <row r="78" spans="2:30" x14ac:dyDescent="0.25">
      <c r="B78" s="44"/>
      <c r="C78" s="14"/>
      <c r="D78" s="15"/>
      <c r="E78" s="25"/>
      <c r="F78" s="390"/>
      <c r="G78" s="391"/>
      <c r="J78" s="359"/>
      <c r="K78" s="275"/>
      <c r="L78" s="360"/>
      <c r="M78" s="360"/>
      <c r="N78" s="374"/>
      <c r="O78" s="374"/>
      <c r="P78" s="374"/>
      <c r="Q78" s="374"/>
      <c r="R78" s="374"/>
      <c r="S78" s="374"/>
      <c r="T78" s="374"/>
      <c r="U78" s="374"/>
      <c r="V78" s="374"/>
      <c r="W78" s="374"/>
      <c r="X78" s="374"/>
      <c r="Y78" s="374"/>
      <c r="Z78" s="374"/>
      <c r="AA78" s="374"/>
      <c r="AB78" s="374"/>
      <c r="AC78" s="374"/>
      <c r="AD78" s="374"/>
    </row>
    <row r="79" spans="2:30" x14ac:dyDescent="0.25">
      <c r="B79" s="44"/>
      <c r="C79" s="14"/>
      <c r="D79" s="15"/>
      <c r="E79" s="25"/>
      <c r="F79" s="390"/>
      <c r="G79" s="391"/>
      <c r="J79" s="359"/>
      <c r="K79" s="275"/>
      <c r="L79" s="360"/>
      <c r="M79" s="360"/>
      <c r="N79" s="374"/>
      <c r="O79" s="374"/>
      <c r="P79" s="374"/>
      <c r="Q79" s="374"/>
      <c r="R79" s="374"/>
      <c r="S79" s="374"/>
      <c r="T79" s="374"/>
      <c r="U79" s="374"/>
      <c r="V79" s="374"/>
      <c r="W79" s="374"/>
      <c r="X79" s="374"/>
      <c r="Y79" s="374"/>
      <c r="Z79" s="374"/>
      <c r="AA79" s="374"/>
      <c r="AB79" s="374"/>
      <c r="AC79" s="374"/>
      <c r="AD79" s="374"/>
    </row>
    <row r="80" spans="2:30" x14ac:dyDescent="0.25">
      <c r="B80" s="44"/>
      <c r="C80" s="14"/>
      <c r="D80" s="15"/>
      <c r="E80" s="25"/>
      <c r="F80" s="390"/>
      <c r="G80" s="391"/>
      <c r="J80" s="359"/>
      <c r="K80" s="275"/>
      <c r="L80" s="360"/>
      <c r="M80" s="360"/>
      <c r="N80" s="374"/>
      <c r="O80" s="374"/>
      <c r="P80" s="374"/>
      <c r="Q80" s="374"/>
      <c r="R80" s="374"/>
      <c r="S80" s="374"/>
      <c r="T80" s="374"/>
      <c r="U80" s="374"/>
      <c r="V80" s="374"/>
      <c r="W80" s="374"/>
      <c r="X80" s="374"/>
      <c r="Y80" s="374"/>
      <c r="Z80" s="374"/>
      <c r="AA80" s="374"/>
      <c r="AB80" s="374"/>
      <c r="AC80" s="374"/>
      <c r="AD80" s="374"/>
    </row>
    <row r="81" spans="2:30" s="28" customFormat="1" ht="19.5" customHeight="1" x14ac:dyDescent="0.25">
      <c r="B81" s="104" t="str">
        <f>$B$10</f>
        <v>C3.2</v>
      </c>
      <c r="C81" s="30" t="str">
        <f>"TOTAL CARRIED FORWARD"&amp;IF(G81=G$1," TO SUMMARY (Page C"&amp;Page_A&amp;")","")</f>
        <v>TOTAL CARRIED FORWARD TO SUMMARY (Page C52)</v>
      </c>
      <c r="D81" s="31"/>
      <c r="E81" s="286"/>
      <c r="F81" s="395"/>
      <c r="G81" s="396"/>
      <c r="H81" s="33"/>
      <c r="J81" s="378"/>
      <c r="K81" s="33"/>
      <c r="L81" s="369"/>
      <c r="M81" s="369"/>
      <c r="N81" s="369"/>
      <c r="O81" s="369"/>
      <c r="P81" s="369"/>
      <c r="Q81" s="369"/>
      <c r="R81" s="369"/>
      <c r="S81" s="369"/>
      <c r="T81" s="369"/>
      <c r="U81" s="369"/>
      <c r="V81" s="369"/>
      <c r="W81" s="369"/>
      <c r="X81" s="369"/>
      <c r="Y81" s="369"/>
      <c r="Z81" s="369"/>
      <c r="AA81" s="369"/>
      <c r="AB81" s="369"/>
      <c r="AC81" s="369"/>
      <c r="AD81" s="369"/>
    </row>
    <row r="82" spans="2:30" x14ac:dyDescent="0.25">
      <c r="J82" s="275"/>
      <c r="K82" s="275"/>
      <c r="L82" s="374"/>
      <c r="M82" s="374"/>
      <c r="N82" s="374"/>
      <c r="O82" s="374"/>
      <c r="P82" s="374"/>
      <c r="Q82" s="374"/>
      <c r="R82" s="374"/>
      <c r="S82" s="374"/>
      <c r="T82" s="374"/>
      <c r="U82" s="374"/>
      <c r="V82" s="374"/>
      <c r="W82" s="374"/>
      <c r="X82" s="374"/>
      <c r="Y82" s="374"/>
      <c r="Z82" s="374"/>
      <c r="AA82" s="374"/>
      <c r="AB82" s="374"/>
      <c r="AC82" s="374"/>
      <c r="AD82" s="374"/>
    </row>
    <row r="83" spans="2:30" x14ac:dyDescent="0.25">
      <c r="J83" s="275"/>
      <c r="K83" s="275"/>
      <c r="L83" s="374"/>
      <c r="M83" s="374"/>
      <c r="N83" s="374"/>
      <c r="O83" s="374"/>
      <c r="P83" s="374"/>
      <c r="Q83" s="374"/>
      <c r="R83" s="374"/>
      <c r="S83" s="374"/>
      <c r="T83" s="374"/>
      <c r="U83" s="374"/>
      <c r="V83" s="374"/>
      <c r="W83" s="374"/>
      <c r="X83" s="374"/>
      <c r="Y83" s="374"/>
      <c r="Z83" s="374"/>
      <c r="AA83" s="374"/>
      <c r="AB83" s="374"/>
      <c r="AC83" s="374"/>
      <c r="AD83" s="374"/>
    </row>
    <row r="84" spans="2:30" x14ac:dyDescent="0.25">
      <c r="J84" s="275"/>
      <c r="K84" s="275"/>
      <c r="L84" s="374"/>
      <c r="M84" s="374"/>
      <c r="N84" s="374"/>
      <c r="O84" s="374"/>
      <c r="P84" s="374"/>
      <c r="Q84" s="374"/>
      <c r="R84" s="374"/>
      <c r="S84" s="374"/>
      <c r="T84" s="374"/>
      <c r="U84" s="374"/>
      <c r="V84" s="374"/>
      <c r="W84" s="374"/>
      <c r="X84" s="374"/>
      <c r="Y84" s="374"/>
      <c r="Z84" s="374"/>
      <c r="AA84" s="374"/>
      <c r="AB84" s="374"/>
      <c r="AC84" s="374"/>
      <c r="AD84" s="374"/>
    </row>
    <row r="85" spans="2:30" x14ac:dyDescent="0.25">
      <c r="J85" s="275"/>
      <c r="K85" s="275"/>
      <c r="L85" s="374"/>
      <c r="M85" s="374"/>
      <c r="N85" s="374"/>
      <c r="O85" s="374"/>
      <c r="P85" s="374"/>
      <c r="Q85" s="374"/>
      <c r="R85" s="374"/>
      <c r="S85" s="374"/>
      <c r="T85" s="374"/>
      <c r="U85" s="374"/>
      <c r="V85" s="374"/>
      <c r="W85" s="374"/>
      <c r="X85" s="374"/>
      <c r="Y85" s="374"/>
      <c r="Z85" s="374"/>
      <c r="AA85" s="374"/>
      <c r="AB85" s="374"/>
      <c r="AC85" s="374"/>
      <c r="AD85" s="374"/>
    </row>
    <row r="86" spans="2:30" x14ac:dyDescent="0.25">
      <c r="J86" s="275"/>
      <c r="K86" s="275"/>
      <c r="L86" s="374"/>
      <c r="M86" s="374"/>
      <c r="N86" s="374"/>
      <c r="O86" s="374"/>
      <c r="P86" s="374"/>
      <c r="Q86" s="374"/>
      <c r="R86" s="374"/>
      <c r="S86" s="374"/>
      <c r="T86" s="374"/>
      <c r="U86" s="374"/>
      <c r="V86" s="374"/>
      <c r="W86" s="374"/>
      <c r="X86" s="374"/>
      <c r="Y86" s="374"/>
      <c r="Z86" s="374"/>
      <c r="AA86" s="374"/>
      <c r="AB86" s="374"/>
      <c r="AC86" s="374"/>
      <c r="AD86" s="374"/>
    </row>
    <row r="87" spans="2:30" x14ac:dyDescent="0.25">
      <c r="J87" s="275"/>
      <c r="K87" s="275"/>
      <c r="L87" s="374"/>
      <c r="M87" s="374"/>
      <c r="N87" s="374"/>
      <c r="O87" s="374"/>
      <c r="P87" s="374"/>
      <c r="Q87" s="374"/>
      <c r="R87" s="374"/>
      <c r="S87" s="374"/>
      <c r="T87" s="374"/>
      <c r="U87" s="374"/>
      <c r="V87" s="374"/>
      <c r="W87" s="374"/>
      <c r="X87" s="374"/>
      <c r="Y87" s="374"/>
      <c r="Z87" s="374"/>
      <c r="AA87" s="374"/>
      <c r="AB87" s="374"/>
      <c r="AC87" s="374"/>
      <c r="AD87" s="374"/>
    </row>
    <row r="88" spans="2:30" x14ac:dyDescent="0.25">
      <c r="J88" s="275"/>
      <c r="K88" s="275"/>
      <c r="L88" s="374"/>
      <c r="M88" s="374"/>
      <c r="N88" s="374"/>
      <c r="O88" s="374"/>
      <c r="P88" s="374"/>
      <c r="Q88" s="374"/>
      <c r="R88" s="374"/>
      <c r="S88" s="374"/>
      <c r="T88" s="374"/>
      <c r="U88" s="374"/>
      <c r="V88" s="374"/>
      <c r="W88" s="374"/>
      <c r="X88" s="374"/>
      <c r="Y88" s="374"/>
      <c r="Z88" s="374"/>
      <c r="AA88" s="374"/>
      <c r="AB88" s="374"/>
      <c r="AC88" s="374"/>
      <c r="AD88" s="374"/>
    </row>
    <row r="89" spans="2:30" x14ac:dyDescent="0.25">
      <c r="J89" s="275"/>
      <c r="K89" s="275"/>
      <c r="L89" s="374"/>
      <c r="M89" s="374"/>
      <c r="N89" s="374"/>
      <c r="O89" s="374"/>
      <c r="P89" s="374"/>
      <c r="Q89" s="374"/>
      <c r="R89" s="374"/>
      <c r="S89" s="374"/>
      <c r="T89" s="374"/>
      <c r="U89" s="374"/>
      <c r="V89" s="374"/>
      <c r="W89" s="374"/>
      <c r="X89" s="374"/>
      <c r="Y89" s="374"/>
      <c r="Z89" s="374"/>
      <c r="AA89" s="374"/>
      <c r="AB89" s="374"/>
      <c r="AC89" s="374"/>
      <c r="AD89" s="374"/>
    </row>
    <row r="90" spans="2:30" x14ac:dyDescent="0.25">
      <c r="J90" s="275"/>
      <c r="K90" s="275"/>
      <c r="L90" s="374"/>
      <c r="M90" s="374"/>
      <c r="N90" s="374"/>
      <c r="O90" s="374"/>
      <c r="P90" s="374"/>
      <c r="Q90" s="374"/>
      <c r="R90" s="374"/>
      <c r="S90" s="374"/>
      <c r="T90" s="374"/>
      <c r="U90" s="374"/>
      <c r="V90" s="374"/>
      <c r="W90" s="374"/>
      <c r="X90" s="374"/>
      <c r="Y90" s="374"/>
      <c r="Z90" s="374"/>
      <c r="AA90" s="374"/>
      <c r="AB90" s="374"/>
      <c r="AC90" s="374"/>
      <c r="AD90" s="374"/>
    </row>
    <row r="91" spans="2:30" x14ac:dyDescent="0.25">
      <c r="J91" s="275"/>
      <c r="K91" s="275"/>
      <c r="L91" s="374"/>
      <c r="M91" s="374"/>
      <c r="N91" s="374"/>
      <c r="O91" s="374"/>
      <c r="P91" s="374"/>
      <c r="Q91" s="374"/>
      <c r="R91" s="374"/>
      <c r="S91" s="374"/>
      <c r="T91" s="374"/>
      <c r="U91" s="374"/>
      <c r="V91" s="374"/>
      <c r="W91" s="374"/>
      <c r="X91" s="374"/>
      <c r="Y91" s="374"/>
      <c r="Z91" s="374"/>
      <c r="AA91" s="374"/>
      <c r="AB91" s="374"/>
      <c r="AC91" s="374"/>
      <c r="AD91" s="374"/>
    </row>
    <row r="92" spans="2:30" x14ac:dyDescent="0.25">
      <c r="J92" s="275"/>
      <c r="K92" s="275"/>
      <c r="L92" s="374"/>
      <c r="M92" s="374"/>
      <c r="N92" s="374"/>
      <c r="O92" s="374"/>
      <c r="P92" s="374"/>
      <c r="Q92" s="374"/>
      <c r="R92" s="374"/>
      <c r="S92" s="374"/>
      <c r="T92" s="374"/>
      <c r="U92" s="374"/>
      <c r="V92" s="374"/>
      <c r="W92" s="374"/>
      <c r="X92" s="374"/>
      <c r="Y92" s="374"/>
      <c r="Z92" s="374"/>
      <c r="AA92" s="374"/>
      <c r="AB92" s="374"/>
      <c r="AC92" s="374"/>
      <c r="AD92" s="374"/>
    </row>
    <row r="93" spans="2:30" x14ac:dyDescent="0.25">
      <c r="J93" s="275"/>
      <c r="K93" s="275"/>
      <c r="L93" s="374"/>
      <c r="M93" s="374"/>
      <c r="N93" s="374"/>
      <c r="O93" s="374"/>
      <c r="P93" s="374"/>
      <c r="Q93" s="374"/>
      <c r="R93" s="374"/>
      <c r="S93" s="374"/>
      <c r="T93" s="374"/>
      <c r="U93" s="374"/>
      <c r="V93" s="374"/>
      <c r="W93" s="374"/>
      <c r="X93" s="374"/>
      <c r="Y93" s="374"/>
      <c r="Z93" s="374"/>
      <c r="AA93" s="374"/>
      <c r="AB93" s="374"/>
      <c r="AC93" s="374"/>
      <c r="AD93" s="374"/>
    </row>
    <row r="94" spans="2:30" x14ac:dyDescent="0.25">
      <c r="J94" s="275"/>
      <c r="K94" s="275"/>
      <c r="L94" s="374"/>
      <c r="M94" s="374"/>
      <c r="N94" s="374"/>
      <c r="O94" s="374"/>
      <c r="P94" s="374"/>
      <c r="Q94" s="374"/>
      <c r="R94" s="374"/>
      <c r="S94" s="374"/>
      <c r="T94" s="374"/>
      <c r="U94" s="374"/>
      <c r="V94" s="374"/>
      <c r="W94" s="374"/>
      <c r="X94" s="374"/>
      <c r="Y94" s="374"/>
      <c r="Z94" s="374"/>
      <c r="AA94" s="374"/>
      <c r="AB94" s="374"/>
      <c r="AC94" s="374"/>
      <c r="AD94" s="374"/>
    </row>
    <row r="95" spans="2:30" x14ac:dyDescent="0.25">
      <c r="J95" s="275"/>
      <c r="K95" s="275"/>
      <c r="L95" s="374"/>
      <c r="M95" s="374"/>
      <c r="N95" s="374"/>
      <c r="O95" s="374"/>
      <c r="P95" s="374"/>
      <c r="Q95" s="374"/>
      <c r="R95" s="374"/>
      <c r="S95" s="374"/>
      <c r="T95" s="374"/>
      <c r="U95" s="374"/>
      <c r="V95" s="374"/>
      <c r="W95" s="374"/>
      <c r="X95" s="374"/>
      <c r="Y95" s="374"/>
      <c r="Z95" s="374"/>
      <c r="AA95" s="374"/>
      <c r="AB95" s="374"/>
      <c r="AC95" s="374"/>
      <c r="AD95" s="374"/>
    </row>
    <row r="96" spans="2:30" x14ac:dyDescent="0.25">
      <c r="J96" s="275"/>
      <c r="K96" s="275"/>
      <c r="L96" s="374"/>
      <c r="M96" s="374"/>
      <c r="N96" s="374"/>
      <c r="O96" s="374"/>
      <c r="P96" s="374"/>
      <c r="Q96" s="374"/>
      <c r="R96" s="374"/>
      <c r="S96" s="374"/>
      <c r="T96" s="374"/>
      <c r="U96" s="374"/>
      <c r="V96" s="374"/>
      <c r="W96" s="374"/>
      <c r="X96" s="374"/>
      <c r="Y96" s="374"/>
      <c r="Z96" s="374"/>
      <c r="AA96" s="374"/>
      <c r="AB96" s="374"/>
      <c r="AC96" s="374"/>
      <c r="AD96" s="374"/>
    </row>
    <row r="97" spans="10:30" x14ac:dyDescent="0.25">
      <c r="J97" s="275"/>
      <c r="K97" s="275"/>
      <c r="L97" s="374"/>
      <c r="M97" s="374"/>
      <c r="N97" s="374"/>
      <c r="O97" s="374"/>
      <c r="P97" s="374"/>
      <c r="Q97" s="374"/>
      <c r="R97" s="374"/>
      <c r="S97" s="374"/>
      <c r="T97" s="374"/>
      <c r="U97" s="374"/>
      <c r="V97" s="374"/>
      <c r="W97" s="374"/>
      <c r="X97" s="374"/>
      <c r="Y97" s="374"/>
      <c r="Z97" s="374"/>
      <c r="AA97" s="374"/>
      <c r="AB97" s="374"/>
      <c r="AC97" s="374"/>
      <c r="AD97" s="374"/>
    </row>
    <row r="98" spans="10:30" x14ac:dyDescent="0.25">
      <c r="J98" s="275"/>
      <c r="K98" s="275"/>
      <c r="L98" s="374"/>
      <c r="M98" s="374"/>
      <c r="N98" s="374"/>
      <c r="O98" s="374"/>
      <c r="P98" s="374"/>
      <c r="Q98" s="374"/>
      <c r="R98" s="374"/>
      <c r="S98" s="374"/>
      <c r="T98" s="374"/>
      <c r="U98" s="374"/>
      <c r="V98" s="374"/>
      <c r="W98" s="374"/>
      <c r="X98" s="374"/>
      <c r="Y98" s="374"/>
      <c r="Z98" s="374"/>
      <c r="AA98" s="374"/>
      <c r="AB98" s="374"/>
      <c r="AC98" s="374"/>
      <c r="AD98" s="374"/>
    </row>
    <row r="99" spans="10:30" x14ac:dyDescent="0.25">
      <c r="J99" s="275"/>
      <c r="K99" s="275"/>
      <c r="L99" s="374"/>
      <c r="M99" s="374"/>
      <c r="N99" s="374"/>
      <c r="O99" s="374"/>
      <c r="P99" s="374"/>
      <c r="Q99" s="374"/>
      <c r="R99" s="374"/>
      <c r="S99" s="374"/>
      <c r="T99" s="374"/>
      <c r="U99" s="374"/>
      <c r="V99" s="374"/>
      <c r="W99" s="374"/>
      <c r="X99" s="374"/>
      <c r="Y99" s="374"/>
      <c r="Z99" s="374"/>
      <c r="AA99" s="374"/>
      <c r="AB99" s="374"/>
      <c r="AC99" s="374"/>
      <c r="AD99" s="374"/>
    </row>
  </sheetData>
  <sheetProtection algorithmName="SHA-512" hashValue="Ny9uQod6UYhrQdZ+l060tByXAAkWlfpDwHxcbQXpQzx7kFKjBEn8xjE7EnpDztt9KLlv+PCilI7B1uiiniX0kw==" saltValue="cLVRgQgu5De20mfP8ic3PQ==" spinCount="100000" sheet="1" objects="1" scenarios="1"/>
  <mergeCells count="11">
    <mergeCell ref="B55:F55"/>
    <mergeCell ref="G55:G58"/>
    <mergeCell ref="B56:F58"/>
    <mergeCell ref="E2:G2"/>
    <mergeCell ref="B5:F5"/>
    <mergeCell ref="G5:G8"/>
    <mergeCell ref="B6:F8"/>
    <mergeCell ref="B52:D52"/>
    <mergeCell ref="E52:G54"/>
    <mergeCell ref="B53:D53"/>
    <mergeCell ref="B54:D54"/>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51" max="7" man="1"/>
  </rowBreaks>
  <extLst>
    <ext xmlns:x14="http://schemas.microsoft.com/office/spreadsheetml/2009/9/main" uri="{78C0D931-6437-407d-A8EE-F0AAD7539E65}">
      <x14:conditionalFormattings>
        <x14:conditionalFormatting xmlns:xm="http://schemas.microsoft.com/office/excel/2006/main">
          <x14:cfRule type="expression" priority="4" id="{1524751E-8066-47E5-88CC-4A75322C418C}">
            <xm:f>AND(Information!$C$8=FALSE,$D10&lt;&gt;"P C Sum",$D10&lt;&gt;"PC Sum",$D10&lt;&gt;"P Sum",$D10&lt;&gt;"Prov Sum")</xm:f>
            <x14:dxf>
              <font>
                <strike val="0"/>
                <color theme="0"/>
              </font>
              <numFmt numFmtId="4" formatCode="#,##0.00"/>
            </x14:dxf>
          </x14:cfRule>
          <xm:sqref>G51 F10:G47 F61:G80</xm:sqref>
        </x14:conditionalFormatting>
        <x14:conditionalFormatting xmlns:xm="http://schemas.microsoft.com/office/excel/2006/main">
          <x14:cfRule type="expression" priority="3" id="{FD87BB05-3F38-4584-BDFA-79B290D8C869}">
            <xm:f>AND(Information!$C$8=FALSE,$D48&lt;&gt;"P C Sum",$D48&lt;&gt;"PC Sum",$D48&lt;&gt;"P Sum",$D48&lt;&gt;"Prov Sum")</xm:f>
            <x14:dxf>
              <font>
                <strike val="0"/>
                <color theme="0"/>
              </font>
              <numFmt numFmtId="4" formatCode="#,##0.00"/>
            </x14:dxf>
          </x14:cfRule>
          <xm:sqref>F48:G50</xm:sqref>
        </x14:conditionalFormatting>
        <x14:conditionalFormatting xmlns:xm="http://schemas.microsoft.com/office/excel/2006/main">
          <x14:cfRule type="expression" priority="2" id="{34AB9AC1-8702-4CCA-9F14-12773933DE63}">
            <xm:f>AND(Information!$C$8=FALSE,$D60&lt;&gt;"P C Sum",$D60&lt;&gt;"PC Sum",$D60&lt;&gt;"P Sum",$D60&lt;&gt;"Prov Sum")</xm:f>
            <x14:dxf>
              <font>
                <strike val="0"/>
                <color theme="0"/>
              </font>
              <numFmt numFmtId="4" formatCode="#,##0.00"/>
            </x14:dxf>
          </x14:cfRule>
          <xm:sqref>G60</xm:sqref>
        </x14:conditionalFormatting>
        <x14:conditionalFormatting xmlns:xm="http://schemas.microsoft.com/office/excel/2006/main">
          <x14:cfRule type="expression" priority="1" id="{7CE92AF8-9DFC-4A4C-8ED5-2CBA4ECD0710}">
            <xm:f>AND(Information!$C$8=FALSE,$D81&lt;&gt;"P C Sum",$D81&lt;&gt;"PC Sum",$D81&lt;&gt;"P Sum",$D81&lt;&gt;"Prov Sum")</xm:f>
            <x14:dxf>
              <font>
                <strike val="0"/>
                <color theme="0"/>
              </font>
              <numFmt numFmtId="4" formatCode="#,##0.00"/>
            </x14:dxf>
          </x14:cfRule>
          <xm:sqref>G81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C10DB-A040-440D-AD04-83082D7B8AE4}">
  <sheetPr codeName="Sheet10">
    <tabColor rgb="FF00B050"/>
  </sheetPr>
  <dimension ref="A1:R47"/>
  <sheetViews>
    <sheetView view="pageBreakPreview" zoomScale="55" zoomScaleNormal="100" zoomScaleSheetLayoutView="55" workbookViewId="0">
      <selection activeCell="G33" sqref="G33"/>
    </sheetView>
  </sheetViews>
  <sheetFormatPr defaultColWidth="6.88671875" defaultRowHeight="13.2" x14ac:dyDescent="0.25"/>
  <cols>
    <col min="1" max="1" width="0.88671875" style="48" customWidth="1"/>
    <col min="2" max="2" width="11.5546875" style="48" customWidth="1"/>
    <col min="3" max="3" width="45.5546875" style="48" customWidth="1"/>
    <col min="4" max="4" width="13.5546875" style="48" customWidth="1"/>
    <col min="5" max="7" width="15.5546875" style="48" customWidth="1"/>
    <col min="8" max="8" width="0.88671875" style="48" customWidth="1"/>
    <col min="9" max="9" width="6.88671875" style="48"/>
    <col min="10" max="10" width="8" style="35" bestFit="1" customWidth="1"/>
    <col min="11" max="11" width="11.88671875" style="35" bestFit="1" customWidth="1"/>
    <col min="12" max="16384" width="6.88671875" style="48"/>
  </cols>
  <sheetData>
    <row r="1" spans="1:18" x14ac:dyDescent="0.25">
      <c r="G1" s="171"/>
      <c r="I1" s="374"/>
      <c r="J1" s="275"/>
      <c r="K1" s="275"/>
      <c r="L1" s="374"/>
      <c r="M1" s="374"/>
      <c r="N1" s="374"/>
      <c r="O1" s="374"/>
      <c r="P1" s="374"/>
      <c r="Q1" s="374"/>
      <c r="R1" s="374"/>
    </row>
    <row r="2" spans="1:18" x14ac:dyDescent="0.25">
      <c r="A2" s="1"/>
      <c r="B2" s="86" t="str">
        <f>Client1</f>
        <v>Province of KwaZulu-Natal</v>
      </c>
      <c r="C2" s="87"/>
      <c r="D2" s="60"/>
      <c r="E2" s="428" t="str">
        <f>"Contract No. "&amp;ContractNo</f>
        <v>Contract No. ZNB01239/00000/00/PMC/INF/21/T</v>
      </c>
      <c r="F2" s="428"/>
      <c r="G2" s="428"/>
      <c r="H2" s="5"/>
      <c r="I2" s="61"/>
      <c r="J2" s="373"/>
      <c r="K2" s="373"/>
      <c r="L2" s="355"/>
      <c r="M2" s="356"/>
      <c r="N2" s="374"/>
      <c r="O2" s="374"/>
      <c r="P2" s="374"/>
      <c r="Q2" s="374"/>
      <c r="R2" s="374"/>
    </row>
    <row r="3" spans="1:18" x14ac:dyDescent="0.25">
      <c r="A3" s="1"/>
      <c r="B3" s="85" t="str">
        <f>Client2</f>
        <v>Department of Transport</v>
      </c>
      <c r="C3" s="87"/>
      <c r="D3" s="60"/>
      <c r="E3" s="60"/>
      <c r="F3" s="61"/>
      <c r="G3" s="88"/>
      <c r="H3" s="5"/>
      <c r="I3" s="61"/>
      <c r="J3" s="275"/>
      <c r="K3" s="275"/>
      <c r="L3" s="61"/>
      <c r="M3" s="61"/>
      <c r="N3" s="374"/>
      <c r="O3" s="374"/>
      <c r="P3" s="374"/>
      <c r="Q3" s="374"/>
      <c r="R3" s="374"/>
    </row>
    <row r="4" spans="1:18" x14ac:dyDescent="0.25">
      <c r="A4" s="1"/>
      <c r="B4" s="62"/>
      <c r="C4" s="62"/>
      <c r="D4" s="63"/>
      <c r="E4" s="63"/>
      <c r="F4" s="64"/>
      <c r="G4" s="89"/>
      <c r="H4" s="5"/>
      <c r="I4" s="61"/>
      <c r="J4" s="275"/>
      <c r="K4" s="275"/>
      <c r="L4" s="61"/>
      <c r="M4" s="61"/>
      <c r="N4" s="374"/>
      <c r="O4" s="374"/>
      <c r="P4" s="374"/>
      <c r="Q4" s="374"/>
      <c r="R4" s="374"/>
    </row>
    <row r="5" spans="1:18" x14ac:dyDescent="0.25">
      <c r="A5" s="1"/>
      <c r="B5" s="426" t="s">
        <v>8</v>
      </c>
      <c r="C5" s="427"/>
      <c r="D5" s="427"/>
      <c r="E5" s="427"/>
      <c r="F5" s="427"/>
      <c r="G5" s="423" t="str">
        <f>"CHAPTER "&amp;B11</f>
        <v>CHAPTER C3.3</v>
      </c>
      <c r="H5" s="6"/>
      <c r="I5" s="61"/>
      <c r="J5" s="275"/>
      <c r="K5" s="275"/>
      <c r="L5" s="61"/>
      <c r="M5" s="61"/>
      <c r="N5" s="374"/>
      <c r="O5" s="374"/>
      <c r="P5" s="374"/>
      <c r="Q5" s="374"/>
      <c r="R5" s="374"/>
    </row>
    <row r="6" spans="1:18" ht="7.5" customHeight="1" x14ac:dyDescent="0.25">
      <c r="A6" s="1"/>
      <c r="B6" s="419" t="str">
        <f>ContractDescription</f>
        <v>PROVISION OF ROUTINE AND SAFETY MAINTENANCE ON VARIOUS ROADS WITHIN THE TAYLORS HALT ZONE - VULINDLELA AREA OFFICE</v>
      </c>
      <c r="C6" s="420"/>
      <c r="D6" s="420"/>
      <c r="E6" s="420"/>
      <c r="F6" s="420"/>
      <c r="G6" s="424"/>
      <c r="H6" s="8"/>
      <c r="I6" s="61"/>
      <c r="J6" s="275"/>
      <c r="K6" s="275"/>
      <c r="L6" s="61"/>
      <c r="M6" s="61"/>
      <c r="N6" s="374"/>
      <c r="O6" s="374"/>
      <c r="P6" s="374"/>
      <c r="Q6" s="374"/>
      <c r="R6" s="374"/>
    </row>
    <row r="7" spans="1:18" ht="12.75" customHeight="1" x14ac:dyDescent="0.25">
      <c r="A7" s="1"/>
      <c r="B7" s="419"/>
      <c r="C7" s="420"/>
      <c r="D7" s="420"/>
      <c r="E7" s="420"/>
      <c r="F7" s="420"/>
      <c r="G7" s="424"/>
      <c r="H7" s="8"/>
      <c r="I7" s="61"/>
      <c r="J7" s="275"/>
      <c r="K7" s="275"/>
      <c r="L7" s="61"/>
      <c r="M7" s="61"/>
      <c r="N7" s="374"/>
      <c r="O7" s="374"/>
      <c r="P7" s="374"/>
      <c r="Q7" s="374"/>
      <c r="R7" s="374"/>
    </row>
    <row r="8" spans="1:18" ht="7.5" customHeight="1" x14ac:dyDescent="0.25">
      <c r="A8" s="1"/>
      <c r="B8" s="421"/>
      <c r="C8" s="422"/>
      <c r="D8" s="422"/>
      <c r="E8" s="422"/>
      <c r="F8" s="422"/>
      <c r="G8" s="425"/>
      <c r="H8" s="8"/>
      <c r="I8" s="61"/>
      <c r="J8" s="275"/>
      <c r="K8" s="275"/>
      <c r="L8" s="61"/>
      <c r="M8" s="61"/>
      <c r="N8" s="374"/>
      <c r="O8" s="374"/>
      <c r="P8" s="374"/>
      <c r="Q8" s="374"/>
      <c r="R8" s="374"/>
    </row>
    <row r="9" spans="1:18" ht="24.9" customHeight="1" x14ac:dyDescent="0.25">
      <c r="A9" s="9"/>
      <c r="B9" s="10" t="s">
        <v>0</v>
      </c>
      <c r="C9" s="11" t="s">
        <v>1</v>
      </c>
      <c r="D9" s="11" t="s">
        <v>2</v>
      </c>
      <c r="E9" s="11" t="s">
        <v>3</v>
      </c>
      <c r="F9" s="11" t="s">
        <v>4</v>
      </c>
      <c r="G9" s="11" t="s">
        <v>5</v>
      </c>
      <c r="H9" s="12"/>
      <c r="I9" s="367"/>
      <c r="J9" s="375"/>
      <c r="K9" s="375"/>
      <c r="L9" s="358"/>
      <c r="M9" s="358"/>
      <c r="N9" s="374"/>
      <c r="O9" s="374"/>
      <c r="P9" s="374"/>
      <c r="Q9" s="374"/>
      <c r="R9" s="374"/>
    </row>
    <row r="10" spans="1:18" x14ac:dyDescent="0.25">
      <c r="A10" s="1"/>
      <c r="B10" s="44"/>
      <c r="C10" s="14"/>
      <c r="D10" s="15"/>
      <c r="E10" s="15"/>
      <c r="F10" s="16"/>
      <c r="G10" s="24" t="str">
        <f t="shared" ref="G10:G16" si="0">IF(D10="","",E10*F10)</f>
        <v/>
      </c>
      <c r="H10" s="18"/>
      <c r="I10" s="61"/>
      <c r="J10" s="359"/>
      <c r="K10" s="359"/>
      <c r="L10" s="359"/>
      <c r="M10" s="359"/>
      <c r="N10" s="374"/>
      <c r="O10" s="374"/>
      <c r="P10" s="374"/>
      <c r="Q10" s="374"/>
      <c r="R10" s="374"/>
    </row>
    <row r="11" spans="1:18" ht="52.8" x14ac:dyDescent="0.25">
      <c r="A11" s="1"/>
      <c r="B11" s="56" t="s">
        <v>135</v>
      </c>
      <c r="C11" s="20" t="s">
        <v>134</v>
      </c>
      <c r="D11" s="15"/>
      <c r="E11" s="15"/>
      <c r="F11" s="16"/>
      <c r="G11" s="24" t="str">
        <f t="shared" si="0"/>
        <v/>
      </c>
      <c r="H11" s="18"/>
      <c r="I11" s="61"/>
      <c r="J11" s="359"/>
      <c r="K11" s="359"/>
      <c r="L11" s="360"/>
      <c r="M11" s="360"/>
      <c r="N11" s="374"/>
      <c r="O11" s="374"/>
      <c r="P11" s="374"/>
      <c r="Q11" s="374"/>
      <c r="R11" s="374"/>
    </row>
    <row r="12" spans="1:18" x14ac:dyDescent="0.25">
      <c r="A12" s="1"/>
      <c r="B12" s="44"/>
      <c r="C12" s="14"/>
      <c r="D12" s="15"/>
      <c r="E12" s="15"/>
      <c r="F12" s="16"/>
      <c r="G12" s="24" t="str">
        <f t="shared" si="0"/>
        <v/>
      </c>
      <c r="H12" s="18"/>
      <c r="I12" s="61"/>
      <c r="J12" s="359"/>
      <c r="K12" s="359"/>
      <c r="L12" s="360"/>
      <c r="M12" s="360"/>
      <c r="N12" s="374"/>
      <c r="O12" s="374"/>
      <c r="P12" s="374"/>
      <c r="Q12" s="374"/>
      <c r="R12" s="374"/>
    </row>
    <row r="13" spans="1:18" x14ac:dyDescent="0.25">
      <c r="A13" s="1"/>
      <c r="B13" s="50" t="s">
        <v>133</v>
      </c>
      <c r="C13" s="14" t="s">
        <v>132</v>
      </c>
      <c r="D13" s="15"/>
      <c r="E13" s="15"/>
      <c r="F13" s="16"/>
      <c r="G13" s="24" t="str">
        <f t="shared" si="0"/>
        <v/>
      </c>
      <c r="H13" s="18"/>
      <c r="I13" s="61"/>
      <c r="J13" s="376"/>
      <c r="K13" s="275"/>
      <c r="L13" s="370"/>
      <c r="M13" s="370"/>
      <c r="N13" s="374"/>
      <c r="O13" s="374"/>
      <c r="P13" s="374"/>
      <c r="Q13" s="374"/>
      <c r="R13" s="374"/>
    </row>
    <row r="14" spans="1:18" x14ac:dyDescent="0.25">
      <c r="A14" s="1"/>
      <c r="B14" s="50"/>
      <c r="C14" s="14"/>
      <c r="D14" s="15"/>
      <c r="E14" s="15"/>
      <c r="F14" s="16"/>
      <c r="G14" s="24" t="str">
        <f t="shared" si="0"/>
        <v/>
      </c>
      <c r="H14" s="18"/>
      <c r="I14" s="61"/>
      <c r="J14" s="359"/>
      <c r="K14" s="275"/>
      <c r="L14" s="360"/>
      <c r="M14" s="360"/>
      <c r="N14" s="374"/>
      <c r="O14" s="374"/>
      <c r="P14" s="374"/>
      <c r="Q14" s="374"/>
      <c r="R14" s="374"/>
    </row>
    <row r="15" spans="1:18" x14ac:dyDescent="0.25">
      <c r="A15" s="1"/>
      <c r="B15" s="44" t="s">
        <v>131</v>
      </c>
      <c r="C15" s="14" t="s">
        <v>314</v>
      </c>
      <c r="D15" s="22"/>
      <c r="E15" s="23"/>
      <c r="F15" s="16"/>
      <c r="G15" s="24" t="str">
        <f t="shared" si="0"/>
        <v/>
      </c>
      <c r="H15" s="49"/>
      <c r="I15" s="61"/>
      <c r="J15" s="359"/>
      <c r="K15" s="275"/>
      <c r="L15" s="360"/>
      <c r="M15" s="360"/>
      <c r="N15" s="374"/>
      <c r="O15" s="374"/>
      <c r="P15" s="374"/>
      <c r="Q15" s="374"/>
      <c r="R15" s="374"/>
    </row>
    <row r="16" spans="1:18" x14ac:dyDescent="0.25">
      <c r="A16" s="1"/>
      <c r="B16" s="50"/>
      <c r="C16" s="14"/>
      <c r="D16" s="15"/>
      <c r="E16" s="25"/>
      <c r="F16" s="16"/>
      <c r="G16" s="24" t="str">
        <f t="shared" si="0"/>
        <v/>
      </c>
      <c r="H16" s="18"/>
      <c r="I16" s="61"/>
      <c r="J16" s="359"/>
      <c r="K16" s="275"/>
      <c r="L16" s="360"/>
      <c r="M16" s="360"/>
      <c r="N16" s="374"/>
      <c r="O16" s="374"/>
      <c r="P16" s="374"/>
      <c r="Q16" s="374"/>
      <c r="R16" s="374"/>
    </row>
    <row r="17" spans="1:18" ht="26.4" x14ac:dyDescent="0.25">
      <c r="A17" s="1"/>
      <c r="B17" s="50" t="s">
        <v>34</v>
      </c>
      <c r="C17" s="14" t="s">
        <v>366</v>
      </c>
      <c r="D17" s="15" t="s">
        <v>6</v>
      </c>
      <c r="E17" s="25">
        <v>50</v>
      </c>
      <c r="F17" s="390"/>
      <c r="G17" s="391"/>
      <c r="H17" s="18"/>
      <c r="I17" s="61"/>
      <c r="J17" s="371"/>
      <c r="K17" s="275"/>
      <c r="L17" s="360"/>
      <c r="M17" s="360"/>
      <c r="N17" s="374"/>
      <c r="O17" s="374"/>
      <c r="P17" s="374"/>
      <c r="Q17" s="374"/>
      <c r="R17" s="374"/>
    </row>
    <row r="18" spans="1:18" x14ac:dyDescent="0.25">
      <c r="A18" s="1"/>
      <c r="B18" s="50"/>
      <c r="C18" s="14"/>
      <c r="D18" s="15"/>
      <c r="E18" s="25"/>
      <c r="F18" s="390"/>
      <c r="G18" s="391"/>
      <c r="H18" s="18"/>
      <c r="I18" s="61"/>
      <c r="J18" s="371"/>
      <c r="K18" s="275"/>
      <c r="L18" s="360"/>
      <c r="M18" s="360"/>
      <c r="N18" s="374"/>
      <c r="O18" s="374"/>
      <c r="P18" s="374"/>
      <c r="Q18" s="374"/>
      <c r="R18" s="374"/>
    </row>
    <row r="19" spans="1:18" ht="26.4" x14ac:dyDescent="0.25">
      <c r="A19" s="1"/>
      <c r="B19" s="50" t="s">
        <v>35</v>
      </c>
      <c r="C19" s="14" t="s">
        <v>367</v>
      </c>
      <c r="D19" s="15" t="s">
        <v>6</v>
      </c>
      <c r="E19" s="25">
        <v>50</v>
      </c>
      <c r="F19" s="390"/>
      <c r="G19" s="391"/>
      <c r="H19" s="18"/>
      <c r="I19" s="61"/>
      <c r="J19" s="371"/>
      <c r="K19" s="275"/>
      <c r="L19" s="360"/>
      <c r="M19" s="360"/>
      <c r="N19" s="374"/>
      <c r="O19" s="374"/>
      <c r="P19" s="374"/>
      <c r="Q19" s="374"/>
      <c r="R19" s="374"/>
    </row>
    <row r="20" spans="1:18" x14ac:dyDescent="0.25">
      <c r="A20" s="1"/>
      <c r="B20" s="50"/>
      <c r="C20" s="26"/>
      <c r="D20" s="52"/>
      <c r="E20" s="25"/>
      <c r="F20" s="390"/>
      <c r="G20" s="391"/>
      <c r="H20" s="53"/>
      <c r="I20" s="61"/>
      <c r="J20" s="359"/>
      <c r="K20" s="275"/>
      <c r="L20" s="360"/>
      <c r="M20" s="360"/>
      <c r="N20" s="374"/>
      <c r="O20" s="374"/>
      <c r="P20" s="374"/>
      <c r="Q20" s="374"/>
      <c r="R20" s="374"/>
    </row>
    <row r="21" spans="1:18" x14ac:dyDescent="0.25">
      <c r="A21" s="1"/>
      <c r="B21" s="50" t="s">
        <v>130</v>
      </c>
      <c r="C21" s="14" t="s">
        <v>129</v>
      </c>
      <c r="D21" s="15"/>
      <c r="E21" s="25"/>
      <c r="F21" s="390"/>
      <c r="G21" s="391"/>
      <c r="H21" s="49"/>
      <c r="I21" s="61"/>
      <c r="J21" s="359"/>
      <c r="K21" s="275"/>
      <c r="L21" s="360"/>
      <c r="M21" s="360"/>
      <c r="N21" s="374"/>
      <c r="O21" s="374"/>
      <c r="P21" s="374"/>
      <c r="Q21" s="374"/>
      <c r="R21" s="374"/>
    </row>
    <row r="22" spans="1:18" x14ac:dyDescent="0.25">
      <c r="A22" s="1"/>
      <c r="B22" s="50"/>
      <c r="C22" s="14"/>
      <c r="D22" s="15"/>
      <c r="E22" s="25"/>
      <c r="F22" s="390"/>
      <c r="G22" s="391"/>
      <c r="H22" s="18"/>
      <c r="I22" s="61"/>
      <c r="J22" s="359"/>
      <c r="K22" s="275"/>
      <c r="L22" s="360"/>
      <c r="M22" s="360"/>
      <c r="N22" s="374"/>
      <c r="O22" s="374"/>
      <c r="P22" s="374"/>
      <c r="Q22" s="374"/>
      <c r="R22" s="374"/>
    </row>
    <row r="23" spans="1:18" x14ac:dyDescent="0.25">
      <c r="A23" s="1"/>
      <c r="B23" s="50" t="s">
        <v>128</v>
      </c>
      <c r="C23" s="14" t="s">
        <v>315</v>
      </c>
      <c r="D23" s="15"/>
      <c r="E23" s="25"/>
      <c r="F23" s="390"/>
      <c r="G23" s="391"/>
      <c r="H23" s="18"/>
      <c r="I23" s="61"/>
      <c r="J23" s="359"/>
      <c r="K23" s="275"/>
      <c r="L23" s="360"/>
      <c r="M23" s="360"/>
      <c r="N23" s="374"/>
      <c r="O23" s="374"/>
      <c r="P23" s="374"/>
      <c r="Q23" s="374"/>
      <c r="R23" s="374"/>
    </row>
    <row r="24" spans="1:18" x14ac:dyDescent="0.25">
      <c r="A24" s="1"/>
      <c r="B24" s="50"/>
      <c r="C24" s="14"/>
      <c r="D24" s="15"/>
      <c r="E24" s="25"/>
      <c r="F24" s="390"/>
      <c r="G24" s="391"/>
      <c r="H24" s="18"/>
      <c r="I24" s="61"/>
      <c r="J24" s="359"/>
      <c r="K24" s="275"/>
      <c r="L24" s="360"/>
      <c r="M24" s="360"/>
      <c r="N24" s="374"/>
      <c r="O24" s="374"/>
      <c r="P24" s="374"/>
      <c r="Q24" s="374"/>
      <c r="R24" s="374"/>
    </row>
    <row r="25" spans="1:18" ht="23.4" x14ac:dyDescent="0.25">
      <c r="A25" s="1"/>
      <c r="B25" s="50" t="s">
        <v>34</v>
      </c>
      <c r="C25" s="301" t="s">
        <v>368</v>
      </c>
      <c r="D25" s="15" t="s">
        <v>6</v>
      </c>
      <c r="E25" s="25">
        <v>50</v>
      </c>
      <c r="F25" s="390"/>
      <c r="G25" s="391"/>
      <c r="H25" s="18"/>
      <c r="I25" s="61"/>
      <c r="J25" s="371"/>
      <c r="K25" s="275"/>
      <c r="L25" s="360"/>
      <c r="M25" s="360"/>
      <c r="N25" s="374"/>
      <c r="O25" s="374"/>
      <c r="P25" s="374"/>
      <c r="Q25" s="374"/>
      <c r="R25" s="374"/>
    </row>
    <row r="26" spans="1:18" x14ac:dyDescent="0.25">
      <c r="A26" s="1"/>
      <c r="B26" s="50"/>
      <c r="C26" s="301"/>
      <c r="D26" s="15"/>
      <c r="E26" s="25"/>
      <c r="F26" s="390"/>
      <c r="G26" s="391"/>
      <c r="H26" s="18"/>
      <c r="I26" s="61"/>
      <c r="J26" s="371"/>
      <c r="K26" s="275"/>
      <c r="L26" s="360"/>
      <c r="M26" s="360"/>
      <c r="N26" s="374"/>
      <c r="O26" s="374"/>
      <c r="P26" s="374"/>
      <c r="Q26" s="374"/>
      <c r="R26" s="374"/>
    </row>
    <row r="27" spans="1:18" ht="23.4" x14ac:dyDescent="0.25">
      <c r="A27" s="1"/>
      <c r="B27" s="50" t="s">
        <v>35</v>
      </c>
      <c r="C27" s="301" t="s">
        <v>369</v>
      </c>
      <c r="D27" s="15" t="s">
        <v>6</v>
      </c>
      <c r="E27" s="25">
        <v>50</v>
      </c>
      <c r="F27" s="390"/>
      <c r="G27" s="391"/>
      <c r="H27" s="18"/>
      <c r="I27" s="61"/>
      <c r="J27" s="371"/>
      <c r="K27" s="275"/>
      <c r="L27" s="360"/>
      <c r="M27" s="360"/>
      <c r="N27" s="374"/>
      <c r="O27" s="374"/>
      <c r="P27" s="374"/>
      <c r="Q27" s="374"/>
      <c r="R27" s="374"/>
    </row>
    <row r="28" spans="1:18" x14ac:dyDescent="0.25">
      <c r="A28" s="1"/>
      <c r="B28" s="50"/>
      <c r="C28" s="14"/>
      <c r="D28" s="15"/>
      <c r="E28" s="25"/>
      <c r="F28" s="390"/>
      <c r="G28" s="391"/>
      <c r="H28" s="18"/>
      <c r="I28" s="61"/>
      <c r="J28" s="359"/>
      <c r="K28" s="275"/>
      <c r="L28" s="360"/>
      <c r="M28" s="360"/>
      <c r="N28" s="374"/>
      <c r="O28" s="374"/>
      <c r="P28" s="374"/>
      <c r="Q28" s="374"/>
      <c r="R28" s="374"/>
    </row>
    <row r="29" spans="1:18" ht="39.6" x14ac:dyDescent="0.25">
      <c r="A29" s="1"/>
      <c r="B29" s="50" t="s">
        <v>127</v>
      </c>
      <c r="C29" s="14" t="s">
        <v>126</v>
      </c>
      <c r="D29" s="15"/>
      <c r="E29" s="15"/>
      <c r="F29" s="390"/>
      <c r="G29" s="391"/>
      <c r="H29" s="18"/>
      <c r="I29" s="61"/>
      <c r="J29" s="359"/>
      <c r="K29" s="275"/>
      <c r="L29" s="360"/>
      <c r="M29" s="360"/>
      <c r="N29" s="374"/>
      <c r="O29" s="374"/>
      <c r="P29" s="374"/>
      <c r="Q29" s="374"/>
      <c r="R29" s="374"/>
    </row>
    <row r="30" spans="1:18" x14ac:dyDescent="0.25">
      <c r="A30" s="1"/>
      <c r="B30" s="50"/>
      <c r="C30" s="14"/>
      <c r="D30" s="15"/>
      <c r="E30" s="15"/>
      <c r="F30" s="390"/>
      <c r="G30" s="391"/>
      <c r="H30" s="18"/>
      <c r="I30" s="61"/>
      <c r="J30" s="359"/>
      <c r="K30" s="275"/>
      <c r="L30" s="360"/>
      <c r="M30" s="360"/>
      <c r="N30" s="374"/>
      <c r="O30" s="374"/>
      <c r="P30" s="374"/>
      <c r="Q30" s="374"/>
      <c r="R30" s="374"/>
    </row>
    <row r="31" spans="1:18" ht="26.4" x14ac:dyDescent="0.25">
      <c r="A31" s="1"/>
      <c r="B31" s="50" t="s">
        <v>125</v>
      </c>
      <c r="C31" s="14" t="s">
        <v>124</v>
      </c>
      <c r="D31" s="15" t="s">
        <v>6</v>
      </c>
      <c r="E31" s="15">
        <v>20</v>
      </c>
      <c r="F31" s="390"/>
      <c r="G31" s="391"/>
      <c r="H31" s="18"/>
      <c r="I31" s="61"/>
      <c r="J31" s="371"/>
      <c r="K31" s="275"/>
      <c r="L31" s="360"/>
      <c r="M31" s="360"/>
      <c r="N31" s="374"/>
      <c r="O31" s="374"/>
      <c r="P31" s="374"/>
      <c r="Q31" s="374"/>
      <c r="R31" s="374"/>
    </row>
    <row r="32" spans="1:18" x14ac:dyDescent="0.25">
      <c r="A32" s="1"/>
      <c r="B32" s="50"/>
      <c r="C32" s="14"/>
      <c r="D32" s="52"/>
      <c r="E32" s="15"/>
      <c r="F32" s="390"/>
      <c r="G32" s="391"/>
      <c r="H32" s="18"/>
      <c r="I32" s="61"/>
      <c r="J32" s="359"/>
      <c r="K32" s="275"/>
      <c r="L32" s="360"/>
      <c r="M32" s="360"/>
      <c r="N32" s="374"/>
      <c r="O32" s="374"/>
      <c r="P32" s="374"/>
      <c r="Q32" s="374"/>
      <c r="R32" s="374"/>
    </row>
    <row r="33" spans="1:18" ht="26.4" x14ac:dyDescent="0.25">
      <c r="A33" s="1"/>
      <c r="B33" s="50" t="s">
        <v>123</v>
      </c>
      <c r="C33" s="27" t="s">
        <v>122</v>
      </c>
      <c r="D33" s="52" t="s">
        <v>6</v>
      </c>
      <c r="E33" s="52">
        <v>10</v>
      </c>
      <c r="F33" s="390"/>
      <c r="G33" s="391"/>
      <c r="H33" s="53"/>
      <c r="I33" s="61"/>
      <c r="J33" s="371"/>
      <c r="K33" s="275"/>
      <c r="L33" s="360"/>
      <c r="M33" s="360"/>
      <c r="N33" s="374"/>
      <c r="O33" s="374"/>
      <c r="P33" s="374"/>
      <c r="Q33" s="374"/>
      <c r="R33" s="374"/>
    </row>
    <row r="34" spans="1:18" x14ac:dyDescent="0.25">
      <c r="A34" s="1"/>
      <c r="B34" s="50"/>
      <c r="C34" s="14"/>
      <c r="D34" s="15"/>
      <c r="E34" s="15"/>
      <c r="F34" s="390"/>
      <c r="G34" s="391"/>
      <c r="H34" s="18"/>
      <c r="I34" s="61"/>
      <c r="J34" s="359"/>
      <c r="K34" s="275"/>
      <c r="L34" s="360"/>
      <c r="M34" s="360"/>
      <c r="N34" s="374"/>
      <c r="O34" s="374"/>
      <c r="P34" s="374"/>
      <c r="Q34" s="374"/>
      <c r="R34" s="374"/>
    </row>
    <row r="35" spans="1:18" x14ac:dyDescent="0.25">
      <c r="B35" s="44"/>
      <c r="C35" s="14"/>
      <c r="D35" s="55"/>
      <c r="E35" s="23"/>
      <c r="F35" s="390"/>
      <c r="G35" s="391"/>
      <c r="I35" s="374"/>
      <c r="J35" s="359"/>
      <c r="K35" s="275"/>
      <c r="L35" s="360"/>
      <c r="M35" s="360"/>
      <c r="N35" s="374"/>
      <c r="O35" s="374"/>
      <c r="P35" s="374"/>
      <c r="Q35" s="374"/>
      <c r="R35" s="374"/>
    </row>
    <row r="36" spans="1:18" x14ac:dyDescent="0.25">
      <c r="B36" s="50"/>
      <c r="C36" s="14"/>
      <c r="D36" s="15"/>
      <c r="E36" s="25"/>
      <c r="F36" s="390"/>
      <c r="G36" s="391"/>
      <c r="I36" s="374"/>
      <c r="J36" s="359"/>
      <c r="K36" s="275"/>
      <c r="L36" s="360"/>
      <c r="M36" s="360"/>
      <c r="N36" s="374"/>
      <c r="O36" s="374"/>
      <c r="P36" s="374"/>
      <c r="Q36" s="374"/>
      <c r="R36" s="374"/>
    </row>
    <row r="37" spans="1:18" s="28" customFormat="1" ht="19.5" customHeight="1" x14ac:dyDescent="0.25">
      <c r="B37" s="104" t="str">
        <f>$B$11</f>
        <v>C3.3</v>
      </c>
      <c r="C37" s="30" t="str">
        <f>"TOTAL CARRIED FORWARD"&amp;IF(G37=G$1," TO SUMMARY (Page C"&amp;Page_A&amp;")","")</f>
        <v>TOTAL CARRIED FORWARD TO SUMMARY (Page C52)</v>
      </c>
      <c r="D37" s="31"/>
      <c r="E37" s="32"/>
      <c r="F37" s="395"/>
      <c r="G37" s="396"/>
      <c r="H37" s="33"/>
      <c r="I37" s="369"/>
      <c r="J37" s="359"/>
      <c r="K37" s="275"/>
      <c r="L37" s="360"/>
      <c r="M37" s="360"/>
      <c r="N37" s="369"/>
      <c r="O37" s="369"/>
      <c r="P37" s="369"/>
      <c r="Q37" s="369"/>
      <c r="R37" s="369"/>
    </row>
    <row r="38" spans="1:18" x14ac:dyDescent="0.25">
      <c r="I38" s="374"/>
      <c r="J38" s="275"/>
      <c r="K38" s="275"/>
      <c r="L38" s="374"/>
      <c r="M38" s="374"/>
      <c r="N38" s="374"/>
      <c r="O38" s="374"/>
      <c r="P38" s="374"/>
      <c r="Q38" s="374"/>
      <c r="R38" s="374"/>
    </row>
    <row r="39" spans="1:18" x14ac:dyDescent="0.25">
      <c r="I39" s="374"/>
      <c r="J39" s="275"/>
      <c r="K39" s="275"/>
      <c r="L39" s="374"/>
      <c r="M39" s="374"/>
      <c r="N39" s="374"/>
      <c r="O39" s="374"/>
      <c r="P39" s="374"/>
      <c r="Q39" s="374"/>
      <c r="R39" s="374"/>
    </row>
    <row r="40" spans="1:18" x14ac:dyDescent="0.25">
      <c r="I40" s="374"/>
      <c r="J40" s="275"/>
      <c r="K40" s="275"/>
      <c r="L40" s="374"/>
      <c r="M40" s="374"/>
      <c r="N40" s="374"/>
      <c r="O40" s="374"/>
      <c r="P40" s="374"/>
      <c r="Q40" s="374"/>
      <c r="R40" s="374"/>
    </row>
    <row r="41" spans="1:18" x14ac:dyDescent="0.25">
      <c r="I41" s="374"/>
      <c r="J41" s="275"/>
      <c r="K41" s="275"/>
      <c r="L41" s="374"/>
      <c r="M41" s="374"/>
      <c r="N41" s="374"/>
      <c r="O41" s="374"/>
      <c r="P41" s="374"/>
      <c r="Q41" s="374"/>
      <c r="R41" s="374"/>
    </row>
    <row r="42" spans="1:18" x14ac:dyDescent="0.25">
      <c r="I42" s="374"/>
      <c r="J42" s="275"/>
      <c r="K42" s="275"/>
      <c r="L42" s="374"/>
      <c r="M42" s="374"/>
      <c r="N42" s="374"/>
      <c r="O42" s="374"/>
      <c r="P42" s="374"/>
      <c r="Q42" s="374"/>
      <c r="R42" s="374"/>
    </row>
    <row r="43" spans="1:18" x14ac:dyDescent="0.25">
      <c r="I43" s="374"/>
      <c r="J43" s="275"/>
      <c r="K43" s="275"/>
      <c r="L43" s="374"/>
      <c r="M43" s="374"/>
      <c r="N43" s="374"/>
      <c r="O43" s="374"/>
      <c r="P43" s="374"/>
      <c r="Q43" s="374"/>
      <c r="R43" s="374"/>
    </row>
    <row r="44" spans="1:18" x14ac:dyDescent="0.25">
      <c r="I44" s="374"/>
      <c r="J44" s="275"/>
      <c r="K44" s="275"/>
      <c r="L44" s="374"/>
      <c r="M44" s="374"/>
      <c r="N44" s="374"/>
      <c r="O44" s="374"/>
      <c r="P44" s="374"/>
      <c r="Q44" s="374"/>
      <c r="R44" s="374"/>
    </row>
    <row r="45" spans="1:18" x14ac:dyDescent="0.25">
      <c r="I45" s="374"/>
      <c r="J45" s="275"/>
      <c r="K45" s="275"/>
      <c r="L45" s="374"/>
      <c r="M45" s="374"/>
      <c r="N45" s="374"/>
      <c r="O45" s="374"/>
      <c r="P45" s="374"/>
      <c r="Q45" s="374"/>
      <c r="R45" s="374"/>
    </row>
    <row r="46" spans="1:18" x14ac:dyDescent="0.25">
      <c r="I46" s="374"/>
      <c r="J46" s="275"/>
      <c r="K46" s="275"/>
      <c r="L46" s="374"/>
      <c r="M46" s="374"/>
      <c r="N46" s="374"/>
      <c r="O46" s="374"/>
      <c r="P46" s="374"/>
      <c r="Q46" s="374"/>
      <c r="R46" s="374"/>
    </row>
    <row r="47" spans="1:18" x14ac:dyDescent="0.25">
      <c r="I47" s="374"/>
      <c r="J47" s="275"/>
      <c r="K47" s="275"/>
      <c r="L47" s="374"/>
      <c r="M47" s="374"/>
      <c r="N47" s="374"/>
      <c r="O47" s="374"/>
      <c r="P47" s="374"/>
      <c r="Q47" s="374"/>
      <c r="R47" s="374"/>
    </row>
  </sheetData>
  <sheetProtection algorithmName="SHA-512" hashValue="yZF26n542NIN/fq6ubRuR3VkTs30whxSfZVnWqhfOMy8Myr4OfflmTcSg5bXvdQi8G1/khk8r5SHdKMYvbAcgQ==" saltValue="7aLfwQTe8miPu99TSC6qGQ==" spinCount="100000" sheet="1" objects="1" scenarios="1"/>
  <mergeCells count="4">
    <mergeCell ref="E2:G2"/>
    <mergeCell ref="B6:F8"/>
    <mergeCell ref="G5:G8"/>
    <mergeCell ref="B5:F5"/>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9" id="{E2390B61-920C-4963-8E71-9E2EAE72593E}">
            <xm:f>AND(Information!$C$8=FALSE,$D28&lt;&gt;"P C Sum",$D28&lt;&gt;"PC Sum",$D28&lt;&gt;"P Sum",$D28&lt;&gt;"Prov Sum")</xm:f>
            <x14:dxf>
              <font>
                <strike val="0"/>
                <color theme="0"/>
              </font>
              <numFmt numFmtId="4" formatCode="#,##0.00"/>
            </x14:dxf>
          </x14:cfRule>
          <xm:sqref>F28:G36</xm:sqref>
        </x14:conditionalFormatting>
        <x14:conditionalFormatting xmlns:xm="http://schemas.microsoft.com/office/excel/2006/main">
          <x14:cfRule type="expression" priority="8" id="{84DD1609-1BB3-469E-9DD6-6B858E515F17}">
            <xm:f>AND(Information!$C$8=FALSE,$D37&lt;&gt;"P C Sum",$D37&lt;&gt;"PC Sum",$D37&lt;&gt;"P Sum",$D37&lt;&gt;"Prov Sum")</xm:f>
            <x14:dxf>
              <font>
                <strike val="0"/>
                <color theme="0"/>
              </font>
              <numFmt numFmtId="4" formatCode="#,##0.00"/>
            </x14:dxf>
          </x14:cfRule>
          <xm:sqref>G37</xm:sqref>
        </x14:conditionalFormatting>
        <x14:conditionalFormatting xmlns:xm="http://schemas.microsoft.com/office/excel/2006/main">
          <x14:cfRule type="expression" priority="7" id="{09500EE6-1B25-4F4A-935D-9AD6B929C181}">
            <xm:f>AND(Information!$C$8=FALSE,$D10&lt;&gt;"P C Sum",$D10&lt;&gt;"PC Sum",$D10&lt;&gt;"P Sum",$D10&lt;&gt;"Prov Sum")</xm:f>
            <x14:dxf>
              <font>
                <strike val="0"/>
                <color theme="0"/>
              </font>
              <numFmt numFmtId="4" formatCode="#,##0.00"/>
            </x14:dxf>
          </x14:cfRule>
          <xm:sqref>F10:G18 F20:G26</xm:sqref>
        </x14:conditionalFormatting>
        <x14:conditionalFormatting xmlns:xm="http://schemas.microsoft.com/office/excel/2006/main">
          <x14:cfRule type="expression" priority="2" id="{C7523155-11A6-4A3F-BA61-4F36C3D6FD48}">
            <xm:f>AND(Information!$C$8=FALSE,$D19&lt;&gt;"P C Sum",$D19&lt;&gt;"PC Sum",$D19&lt;&gt;"P Sum",$D19&lt;&gt;"Prov Sum")</xm:f>
            <x14:dxf>
              <font>
                <strike val="0"/>
                <color theme="0"/>
              </font>
              <numFmt numFmtId="4" formatCode="#,##0.00"/>
            </x14:dxf>
          </x14:cfRule>
          <xm:sqref>F19:G19</xm:sqref>
        </x14:conditionalFormatting>
        <x14:conditionalFormatting xmlns:xm="http://schemas.microsoft.com/office/excel/2006/main">
          <x14:cfRule type="expression" priority="1" id="{905343EB-46C1-4159-9F36-D2BC458DB810}">
            <xm:f>AND(Information!$C$8=FALSE,$D27&lt;&gt;"P C Sum",$D27&lt;&gt;"PC Sum",$D27&lt;&gt;"P Sum",$D27&lt;&gt;"Prov Sum")</xm:f>
            <x14:dxf>
              <font>
                <strike val="0"/>
                <color theme="0"/>
              </font>
              <numFmt numFmtId="4" formatCode="#,##0.00"/>
            </x14:dxf>
          </x14:cfRule>
          <xm:sqref>F27:G27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1C73-8326-4386-89CF-B801C1337EED}">
  <sheetPr>
    <tabColor rgb="FF00B050"/>
  </sheetPr>
  <dimension ref="B1:H30"/>
  <sheetViews>
    <sheetView view="pageBreakPreview" zoomScale="70" zoomScaleNormal="125" zoomScaleSheetLayoutView="70" zoomScalePageLayoutView="125" workbookViewId="0">
      <selection activeCell="K35" sqref="K35"/>
    </sheetView>
  </sheetViews>
  <sheetFormatPr defaultColWidth="6.88671875" defaultRowHeight="13.2" x14ac:dyDescent="0.25"/>
  <cols>
    <col min="1" max="1" width="0.88671875" style="66" customWidth="1"/>
    <col min="2" max="2" width="11.6640625" style="70" customWidth="1"/>
    <col min="3" max="3" width="45.6640625" style="288" customWidth="1"/>
    <col min="4" max="4" width="13.6640625" style="117" customWidth="1"/>
    <col min="5" max="5" width="15.6640625" style="117" customWidth="1"/>
    <col min="6" max="6" width="15.6640625" style="66" customWidth="1"/>
    <col min="7" max="7" width="15.6640625" style="67" customWidth="1"/>
    <col min="8" max="8" width="0.88671875" style="67" customWidth="1"/>
    <col min="9" max="16384" width="6.88671875" style="66"/>
  </cols>
  <sheetData>
    <row r="1" spans="2:8" x14ac:dyDescent="0.25">
      <c r="G1" s="311"/>
    </row>
    <row r="2" spans="2:8" x14ac:dyDescent="0.25">
      <c r="B2" s="2" t="str">
        <f>Client1</f>
        <v>Province of KwaZulu-Natal</v>
      </c>
      <c r="E2" s="432" t="str">
        <f>"Contract No. "&amp;ContractNo</f>
        <v>Contract No. ZNB01239/00000/00/PMC/INF/21/T</v>
      </c>
      <c r="F2" s="432"/>
      <c r="G2" s="432"/>
    </row>
    <row r="3" spans="2:8" x14ac:dyDescent="0.25">
      <c r="B3" s="93" t="str">
        <f>Client2</f>
        <v>Department of Transport</v>
      </c>
    </row>
    <row r="4" spans="2:8" x14ac:dyDescent="0.25">
      <c r="B4" s="90"/>
      <c r="C4" s="290"/>
      <c r="D4" s="91"/>
      <c r="E4" s="91"/>
      <c r="F4" s="168"/>
      <c r="G4" s="169"/>
    </row>
    <row r="5" spans="2:8" x14ac:dyDescent="0.25">
      <c r="B5" s="426" t="s">
        <v>8</v>
      </c>
      <c r="C5" s="427"/>
      <c r="D5" s="427"/>
      <c r="E5" s="427"/>
      <c r="F5" s="427"/>
      <c r="G5" s="429" t="str">
        <f>"CHAPTER "&amp;B11</f>
        <v>CHAPTER C4.1</v>
      </c>
      <c r="H5" s="322"/>
    </row>
    <row r="6" spans="2:8" ht="7.5" customHeight="1" x14ac:dyDescent="0.25">
      <c r="B6" s="419" t="str">
        <f>ContractDescription</f>
        <v>PROVISION OF ROUTINE AND SAFETY MAINTENANCE ON VARIOUS ROADS WITHIN THE TAYLORS HALT ZONE - VULINDLELA AREA OFFICE</v>
      </c>
      <c r="C6" s="433"/>
      <c r="D6" s="433"/>
      <c r="E6" s="433"/>
      <c r="F6" s="433"/>
      <c r="G6" s="430"/>
      <c r="H6" s="118"/>
    </row>
    <row r="7" spans="2:8" ht="12.75" customHeight="1" x14ac:dyDescent="0.25">
      <c r="B7" s="419"/>
      <c r="C7" s="433"/>
      <c r="D7" s="433"/>
      <c r="E7" s="433"/>
      <c r="F7" s="433"/>
      <c r="G7" s="430"/>
      <c r="H7" s="118"/>
    </row>
    <row r="8" spans="2:8" ht="7.5" customHeight="1" x14ac:dyDescent="0.25">
      <c r="B8" s="421"/>
      <c r="C8" s="422"/>
      <c r="D8" s="422"/>
      <c r="E8" s="422"/>
      <c r="F8" s="422"/>
      <c r="G8" s="431"/>
      <c r="H8" s="118"/>
    </row>
    <row r="9" spans="2:8" s="9" customFormat="1" ht="24.9" customHeight="1" x14ac:dyDescent="0.25">
      <c r="B9" s="10" t="s">
        <v>0</v>
      </c>
      <c r="C9" s="11" t="s">
        <v>1</v>
      </c>
      <c r="D9" s="11" t="s">
        <v>2</v>
      </c>
      <c r="E9" s="11" t="s">
        <v>3</v>
      </c>
      <c r="F9" s="11" t="s">
        <v>4</v>
      </c>
      <c r="G9" s="11" t="s">
        <v>5</v>
      </c>
      <c r="H9" s="324"/>
    </row>
    <row r="10" spans="2:8" x14ac:dyDescent="0.25">
      <c r="B10" s="312"/>
      <c r="C10" s="287"/>
      <c r="D10" s="289"/>
      <c r="E10" s="77"/>
      <c r="F10" s="78"/>
      <c r="G10" s="17" t="str">
        <f t="shared" ref="G10:G14" si="0">IF(D10="","",E10*F10)</f>
        <v/>
      </c>
      <c r="H10" s="18"/>
    </row>
    <row r="11" spans="2:8" x14ac:dyDescent="0.25">
      <c r="B11" s="107" t="s">
        <v>237</v>
      </c>
      <c r="C11" s="323" t="s">
        <v>238</v>
      </c>
      <c r="D11" s="71"/>
      <c r="E11" s="77"/>
      <c r="F11" s="78"/>
      <c r="G11" s="17" t="str">
        <f t="shared" si="0"/>
        <v/>
      </c>
      <c r="H11" s="18"/>
    </row>
    <row r="12" spans="2:8" x14ac:dyDescent="0.25">
      <c r="B12" s="313"/>
      <c r="D12" s="71"/>
      <c r="E12" s="77"/>
      <c r="F12" s="78"/>
      <c r="G12" s="24" t="str">
        <f t="shared" si="0"/>
        <v/>
      </c>
      <c r="H12" s="18"/>
    </row>
    <row r="13" spans="2:8" x14ac:dyDescent="0.25">
      <c r="B13" s="314" t="s">
        <v>190</v>
      </c>
      <c r="C13" s="315" t="s">
        <v>189</v>
      </c>
      <c r="D13" s="71"/>
      <c r="E13" s="23"/>
      <c r="F13" s="78"/>
      <c r="G13" s="24" t="str">
        <f t="shared" si="0"/>
        <v/>
      </c>
      <c r="H13" s="39"/>
    </row>
    <row r="14" spans="2:8" x14ac:dyDescent="0.25">
      <c r="B14" s="313"/>
      <c r="D14" s="73"/>
      <c r="E14" s="25"/>
      <c r="F14" s="78"/>
      <c r="G14" s="24" t="str">
        <f t="shared" si="0"/>
        <v/>
      </c>
      <c r="H14" s="18"/>
    </row>
    <row r="15" spans="2:8" ht="15.6" x14ac:dyDescent="0.25">
      <c r="B15" s="314" t="s">
        <v>188</v>
      </c>
      <c r="C15" s="315" t="s">
        <v>187</v>
      </c>
      <c r="D15" s="71" t="s">
        <v>23</v>
      </c>
      <c r="E15" s="25">
        <v>100</v>
      </c>
      <c r="F15" s="390"/>
      <c r="G15" s="391"/>
      <c r="H15" s="18"/>
    </row>
    <row r="16" spans="2:8" x14ac:dyDescent="0.25">
      <c r="B16" s="314"/>
      <c r="C16" s="315"/>
      <c r="D16" s="71"/>
      <c r="E16" s="25"/>
      <c r="F16" s="390"/>
      <c r="G16" s="391"/>
      <c r="H16" s="18"/>
    </row>
    <row r="17" spans="2:8" ht="26.4" x14ac:dyDescent="0.25">
      <c r="B17" s="314" t="s">
        <v>186</v>
      </c>
      <c r="C17" s="315" t="s">
        <v>185</v>
      </c>
      <c r="D17" s="71"/>
      <c r="E17" s="71"/>
      <c r="F17" s="390"/>
      <c r="G17" s="391"/>
      <c r="H17" s="39"/>
    </row>
    <row r="18" spans="2:8" x14ac:dyDescent="0.25">
      <c r="B18" s="313"/>
      <c r="D18" s="71"/>
      <c r="E18" s="71"/>
      <c r="F18" s="390"/>
      <c r="G18" s="391"/>
      <c r="H18" s="39"/>
    </row>
    <row r="19" spans="2:8" ht="15.6" x14ac:dyDescent="0.25">
      <c r="B19" s="314" t="s">
        <v>184</v>
      </c>
      <c r="C19" s="315" t="s">
        <v>107</v>
      </c>
      <c r="D19" s="71" t="s">
        <v>23</v>
      </c>
      <c r="E19" s="309">
        <v>1000</v>
      </c>
      <c r="F19" s="390"/>
      <c r="G19" s="391"/>
      <c r="H19" s="39"/>
    </row>
    <row r="20" spans="2:8" x14ac:dyDescent="0.25">
      <c r="B20" s="313"/>
      <c r="D20" s="71"/>
      <c r="E20" s="71"/>
      <c r="F20" s="390"/>
      <c r="G20" s="391"/>
      <c r="H20" s="39"/>
    </row>
    <row r="21" spans="2:8" ht="15.6" x14ac:dyDescent="0.25">
      <c r="B21" s="314" t="s">
        <v>183</v>
      </c>
      <c r="C21" s="315" t="s">
        <v>182</v>
      </c>
      <c r="D21" s="71" t="s">
        <v>23</v>
      </c>
      <c r="E21" s="309">
        <v>1000</v>
      </c>
      <c r="F21" s="390"/>
      <c r="G21" s="391"/>
      <c r="H21" s="39"/>
    </row>
    <row r="22" spans="2:8" x14ac:dyDescent="0.25">
      <c r="B22" s="314"/>
      <c r="C22" s="315"/>
      <c r="D22" s="71"/>
      <c r="E22" s="309"/>
      <c r="F22" s="390"/>
      <c r="G22" s="391"/>
      <c r="H22" s="39"/>
    </row>
    <row r="23" spans="2:8" ht="15.6" x14ac:dyDescent="0.25">
      <c r="B23" s="314" t="s">
        <v>512</v>
      </c>
      <c r="C23" s="315" t="s">
        <v>108</v>
      </c>
      <c r="D23" s="71" t="s">
        <v>23</v>
      </c>
      <c r="E23" s="309">
        <v>1000</v>
      </c>
      <c r="F23" s="390"/>
      <c r="G23" s="391"/>
      <c r="H23" s="39"/>
    </row>
    <row r="24" spans="2:8" x14ac:dyDescent="0.25">
      <c r="B24" s="313"/>
      <c r="D24" s="71"/>
      <c r="E24" s="71"/>
      <c r="F24" s="390"/>
      <c r="G24" s="391"/>
      <c r="H24" s="39"/>
    </row>
    <row r="25" spans="2:8" ht="26.4" x14ac:dyDescent="0.25">
      <c r="B25" s="314" t="s">
        <v>181</v>
      </c>
      <c r="C25" s="315" t="s">
        <v>180</v>
      </c>
      <c r="D25" s="71"/>
      <c r="E25" s="71"/>
      <c r="F25" s="390"/>
      <c r="G25" s="391"/>
      <c r="H25" s="39"/>
    </row>
    <row r="26" spans="2:8" x14ac:dyDescent="0.25">
      <c r="B26" s="313"/>
      <c r="D26" s="71"/>
      <c r="E26" s="71"/>
      <c r="F26" s="390"/>
      <c r="G26" s="391"/>
      <c r="H26" s="39"/>
    </row>
    <row r="27" spans="2:8" x14ac:dyDescent="0.25">
      <c r="B27" s="314" t="s">
        <v>34</v>
      </c>
      <c r="C27" s="315" t="s">
        <v>451</v>
      </c>
      <c r="D27" s="73" t="s">
        <v>21</v>
      </c>
      <c r="E27" s="71">
        <v>0.5</v>
      </c>
      <c r="F27" s="390"/>
      <c r="G27" s="391"/>
      <c r="H27" s="39"/>
    </row>
    <row r="28" spans="2:8" x14ac:dyDescent="0.25">
      <c r="B28" s="314"/>
      <c r="C28" s="315"/>
      <c r="D28" s="73"/>
      <c r="E28" s="71"/>
      <c r="F28" s="390"/>
      <c r="G28" s="391"/>
      <c r="H28" s="39"/>
    </row>
    <row r="29" spans="2:8" x14ac:dyDescent="0.25">
      <c r="B29" s="108"/>
      <c r="D29" s="71"/>
      <c r="E29" s="71"/>
      <c r="F29" s="392"/>
      <c r="G29" s="391"/>
      <c r="H29" s="39"/>
    </row>
    <row r="30" spans="2:8" s="28" customFormat="1" ht="19.5" customHeight="1" x14ac:dyDescent="0.25">
      <c r="B30" s="104" t="str">
        <f>$B$11</f>
        <v>C4.1</v>
      </c>
      <c r="C30" s="30" t="str">
        <f>"TOTAL CARRIED FORWARD"&amp;IF(G30=G$1," TO SUMMARY (Page C"&amp;Page_A&amp;")","")</f>
        <v>TOTAL CARRIED FORWARD TO SUMMARY (Page C52)</v>
      </c>
      <c r="D30" s="286"/>
      <c r="E30" s="286"/>
      <c r="F30" s="395"/>
      <c r="G30" s="396"/>
      <c r="H30" s="33"/>
    </row>
  </sheetData>
  <sheetProtection algorithmName="SHA-512" hashValue="/WHZLrGx2cdKbH58lhdWxh0sFfEg7Ya9VtY1rZFld6RnO5ViyjxRTkb9unoCewwzGKK/UGQsPiDuqZKZjZ8C9Q==" saltValue="GPHckC1nJ3oZ9GtqxxdXHQ==" spinCount="100000" sheet="1" objects="1" scenarios="1"/>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ED4665BA-BBA5-4274-8FA1-577ADBCA4A18}">
            <xm:f>AND(Information!$C$8=FALSE,$D15&lt;&gt;"P C Sum",$D15&lt;&gt;"PC Sum",$D15&lt;&gt;"P Sum",$D15&lt;&gt;"Prov Sum")</xm:f>
            <x14:dxf>
              <font>
                <strike val="0"/>
                <color theme="0"/>
              </font>
              <numFmt numFmtId="4" formatCode="#,##0.00"/>
            </x14:dxf>
          </x14:cfRule>
          <xm:sqref>F15:G28</xm:sqref>
        </x14:conditionalFormatting>
        <x14:conditionalFormatting xmlns:xm="http://schemas.microsoft.com/office/excel/2006/main">
          <x14:cfRule type="expression" priority="1" id="{3CE6F9C6-F15D-4DA6-A36D-A3EC9183F553}">
            <xm:f>AND(Information!$C$8=FALSE,$D30&lt;&gt;"P C Sum",$D30&lt;&gt;"PC Sum",$D30&lt;&gt;"P Sum",$D30&lt;&gt;"Prov Sum")</xm:f>
            <x14:dxf>
              <font>
                <strike val="0"/>
                <color theme="0"/>
              </font>
              <numFmt numFmtId="4" formatCode="#,##0.00"/>
            </x14:dxf>
          </x14:cfRule>
          <xm:sqref>G30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7925-794C-4881-B386-825C41AC2B15}">
  <sheetPr codeName="Sheet72">
    <tabColor rgb="FF00B050"/>
  </sheetPr>
  <dimension ref="B1:P36"/>
  <sheetViews>
    <sheetView view="pageBreakPreview" zoomScale="55" zoomScaleNormal="125" zoomScaleSheetLayoutView="55" zoomScalePageLayoutView="125" workbookViewId="0">
      <pane xSplit="4" ySplit="2" topLeftCell="E3" activePane="bottomRight" state="frozen"/>
      <selection activeCell="F62" sqref="F62:G62"/>
      <selection pane="topRight" activeCell="F62" sqref="F62:G62"/>
      <selection pane="bottomLeft" activeCell="F62" sqref="F62:G62"/>
      <selection pane="bottomRight" activeCell="L42" sqref="L42"/>
    </sheetView>
  </sheetViews>
  <sheetFormatPr defaultColWidth="8.88671875" defaultRowHeight="13.2" x14ac:dyDescent="0.25"/>
  <cols>
    <col min="1" max="1" width="0.88671875" style="66" customWidth="1"/>
    <col min="2" max="2" width="11.5546875" style="70" customWidth="1"/>
    <col min="3" max="3" width="45.5546875" style="69" customWidth="1"/>
    <col min="4" max="4" width="13.5546875" style="68" customWidth="1"/>
    <col min="5" max="5" width="15.5546875" style="68" customWidth="1"/>
    <col min="6" max="6" width="15.5546875" style="66" customWidth="1"/>
    <col min="7" max="7" width="15.5546875" style="67" customWidth="1"/>
    <col min="8" max="8" width="0.88671875" style="67" customWidth="1"/>
    <col min="9" max="9" width="8.88671875" style="66"/>
    <col min="10" max="13" width="15.5546875" style="66" customWidth="1"/>
    <col min="14" max="16384" width="8.88671875" style="66"/>
  </cols>
  <sheetData>
    <row r="1" spans="2:16" x14ac:dyDescent="0.25">
      <c r="D1" s="117"/>
      <c r="E1" s="117"/>
      <c r="G1" s="171"/>
    </row>
    <row r="2" spans="2:16" x14ac:dyDescent="0.25">
      <c r="B2" s="2" t="str">
        <f>Client1</f>
        <v>Province of KwaZulu-Natal</v>
      </c>
      <c r="E2" s="432" t="str">
        <f>"Contract No. "&amp;ContractNo</f>
        <v>Contract No. ZNB01239/00000/00/PMC/INF/21/T</v>
      </c>
      <c r="F2" s="432"/>
      <c r="G2" s="432"/>
      <c r="J2" s="355"/>
      <c r="K2" s="355"/>
      <c r="L2" s="355"/>
      <c r="M2" s="356"/>
      <c r="N2" s="379"/>
      <c r="O2" s="379"/>
      <c r="P2" s="379"/>
    </row>
    <row r="3" spans="2:16" x14ac:dyDescent="0.25">
      <c r="B3" s="93" t="str">
        <f>Client2</f>
        <v>Department of Transport</v>
      </c>
      <c r="J3" s="379"/>
      <c r="K3" s="379"/>
      <c r="L3" s="379"/>
      <c r="M3" s="379"/>
      <c r="N3" s="379"/>
      <c r="O3" s="379"/>
      <c r="P3" s="379"/>
    </row>
    <row r="4" spans="2:16" x14ac:dyDescent="0.25">
      <c r="B4" s="69"/>
      <c r="J4" s="379"/>
      <c r="K4" s="379"/>
      <c r="L4" s="379"/>
      <c r="M4" s="379"/>
      <c r="N4" s="379"/>
      <c r="O4" s="379"/>
      <c r="P4" s="379"/>
    </row>
    <row r="5" spans="2:16" x14ac:dyDescent="0.25">
      <c r="B5" s="426" t="s">
        <v>8</v>
      </c>
      <c r="C5" s="427"/>
      <c r="D5" s="427"/>
      <c r="E5" s="427"/>
      <c r="F5" s="427"/>
      <c r="G5" s="434" t="str">
        <f>"CHAPTER "&amp;B11</f>
        <v>CHAPTER C4.4</v>
      </c>
      <c r="H5" s="6"/>
      <c r="J5" s="379"/>
      <c r="K5" s="379"/>
      <c r="L5" s="379"/>
      <c r="M5" s="379"/>
      <c r="N5" s="379"/>
      <c r="O5" s="379"/>
      <c r="P5" s="379"/>
    </row>
    <row r="6" spans="2:16" ht="7.5" customHeight="1" x14ac:dyDescent="0.25">
      <c r="B6" s="419" t="str">
        <f>ContractDescription</f>
        <v>PROVISION OF ROUTINE AND SAFETY MAINTENANCE ON VARIOUS ROADS WITHIN THE TAYLORS HALT ZONE - VULINDLELA AREA OFFICE</v>
      </c>
      <c r="C6" s="420"/>
      <c r="D6" s="420"/>
      <c r="E6" s="420"/>
      <c r="F6" s="420"/>
      <c r="G6" s="435"/>
      <c r="H6" s="8"/>
      <c r="J6" s="379"/>
      <c r="K6" s="379"/>
      <c r="L6" s="379"/>
      <c r="M6" s="379"/>
      <c r="N6" s="379"/>
      <c r="O6" s="379"/>
      <c r="P6" s="379"/>
    </row>
    <row r="7" spans="2:16" ht="12.75" customHeight="1" x14ac:dyDescent="0.25">
      <c r="B7" s="419"/>
      <c r="C7" s="420"/>
      <c r="D7" s="420"/>
      <c r="E7" s="420"/>
      <c r="F7" s="420"/>
      <c r="G7" s="435"/>
      <c r="H7" s="8"/>
      <c r="J7" s="379"/>
      <c r="K7" s="379"/>
      <c r="L7" s="379"/>
      <c r="M7" s="379"/>
      <c r="N7" s="379"/>
      <c r="O7" s="379"/>
      <c r="P7" s="379"/>
    </row>
    <row r="8" spans="2:16" s="9" customFormat="1" ht="7.5" customHeight="1" x14ac:dyDescent="0.25">
      <c r="B8" s="421"/>
      <c r="C8" s="422"/>
      <c r="D8" s="422"/>
      <c r="E8" s="422"/>
      <c r="F8" s="422"/>
      <c r="G8" s="436"/>
      <c r="H8" s="12"/>
      <c r="J8" s="367"/>
      <c r="K8" s="367"/>
      <c r="L8" s="367"/>
      <c r="M8" s="367"/>
      <c r="N8" s="367"/>
      <c r="O8" s="367"/>
      <c r="P8" s="367"/>
    </row>
    <row r="9" spans="2:16" s="9" customFormat="1" ht="24.9" customHeight="1" x14ac:dyDescent="0.25">
      <c r="B9" s="10" t="s">
        <v>0</v>
      </c>
      <c r="C9" s="11" t="s">
        <v>1</v>
      </c>
      <c r="D9" s="11" t="s">
        <v>2</v>
      </c>
      <c r="E9" s="11" t="s">
        <v>3</v>
      </c>
      <c r="F9" s="11" t="s">
        <v>4</v>
      </c>
      <c r="G9" s="11" t="s">
        <v>5</v>
      </c>
      <c r="H9" s="110"/>
      <c r="J9" s="358"/>
      <c r="K9" s="358"/>
      <c r="L9" s="358"/>
      <c r="M9" s="358"/>
      <c r="N9" s="367"/>
      <c r="O9" s="367"/>
      <c r="P9" s="367"/>
    </row>
    <row r="10" spans="2:16" x14ac:dyDescent="0.25">
      <c r="B10" s="82"/>
      <c r="C10" s="111"/>
      <c r="D10" s="79"/>
      <c r="E10" s="77"/>
      <c r="F10" s="16"/>
      <c r="G10" s="24" t="str">
        <f>IF(D10="","",E10*F10)</f>
        <v/>
      </c>
      <c r="H10" s="18"/>
      <c r="J10" s="380"/>
      <c r="K10" s="380"/>
      <c r="L10" s="380"/>
      <c r="M10" s="380"/>
      <c r="N10" s="379"/>
      <c r="O10" s="379"/>
      <c r="P10" s="379"/>
    </row>
    <row r="11" spans="2:16" x14ac:dyDescent="0.25">
      <c r="B11" s="56" t="s">
        <v>202</v>
      </c>
      <c r="C11" s="7" t="s">
        <v>201</v>
      </c>
      <c r="D11" s="77"/>
      <c r="E11" s="77"/>
      <c r="F11" s="16"/>
      <c r="G11" s="24" t="str">
        <f>IF(D11="","",E11*F11)</f>
        <v/>
      </c>
      <c r="H11" s="18"/>
      <c r="J11" s="380"/>
      <c r="K11" s="380"/>
      <c r="L11" s="380"/>
      <c r="M11" s="380"/>
      <c r="N11" s="379"/>
      <c r="O11" s="379"/>
      <c r="P11" s="379"/>
    </row>
    <row r="12" spans="2:16" x14ac:dyDescent="0.25">
      <c r="B12" s="106"/>
      <c r="C12" s="48"/>
      <c r="D12" s="22"/>
      <c r="E12" s="22"/>
      <c r="F12" s="16"/>
      <c r="G12" s="24" t="str">
        <f t="shared" ref="G12:G15" si="0">IF(D12="","",E12*F12)</f>
        <v/>
      </c>
      <c r="H12" s="39"/>
      <c r="J12" s="361"/>
      <c r="K12" s="361"/>
      <c r="L12" s="361"/>
      <c r="M12" s="361"/>
      <c r="N12" s="379"/>
      <c r="O12" s="379"/>
      <c r="P12" s="379"/>
    </row>
    <row r="13" spans="2:16" ht="39.6" x14ac:dyDescent="0.25">
      <c r="B13" s="106" t="s">
        <v>200</v>
      </c>
      <c r="C13" s="47" t="s">
        <v>199</v>
      </c>
      <c r="D13" s="22"/>
      <c r="E13" s="22"/>
      <c r="F13" s="16"/>
      <c r="G13" s="24" t="str">
        <f t="shared" si="0"/>
        <v/>
      </c>
      <c r="H13" s="39"/>
      <c r="J13" s="361"/>
      <c r="K13" s="61"/>
      <c r="L13" s="361"/>
      <c r="M13" s="361"/>
      <c r="N13" s="379"/>
      <c r="O13" s="379"/>
      <c r="P13" s="379"/>
    </row>
    <row r="14" spans="2:16" x14ac:dyDescent="0.25">
      <c r="B14" s="105"/>
      <c r="C14" s="48"/>
      <c r="D14" s="22"/>
      <c r="E14" s="22"/>
      <c r="F14" s="16"/>
      <c r="G14" s="24" t="str">
        <f t="shared" si="0"/>
        <v/>
      </c>
      <c r="H14" s="39"/>
      <c r="J14" s="361"/>
      <c r="K14" s="61"/>
      <c r="L14" s="361"/>
      <c r="M14" s="361"/>
      <c r="N14" s="379"/>
      <c r="O14" s="379"/>
      <c r="P14" s="379"/>
    </row>
    <row r="15" spans="2:16" x14ac:dyDescent="0.25">
      <c r="B15" s="106" t="s">
        <v>198</v>
      </c>
      <c r="C15" s="48" t="s">
        <v>197</v>
      </c>
      <c r="D15" s="22"/>
      <c r="E15" s="22"/>
      <c r="F15" s="16"/>
      <c r="G15" s="24" t="str">
        <f t="shared" si="0"/>
        <v/>
      </c>
      <c r="H15" s="39"/>
      <c r="J15" s="361"/>
      <c r="K15" s="61"/>
      <c r="L15" s="361"/>
      <c r="M15" s="361"/>
      <c r="N15" s="379"/>
      <c r="O15" s="379"/>
      <c r="P15" s="379"/>
    </row>
    <row r="16" spans="2:16" x14ac:dyDescent="0.25">
      <c r="B16" s="106"/>
      <c r="C16" s="48"/>
      <c r="D16" s="22"/>
      <c r="E16" s="22"/>
      <c r="F16" s="16"/>
      <c r="G16" s="24"/>
      <c r="H16" s="39"/>
      <c r="J16" s="361"/>
      <c r="K16" s="61"/>
      <c r="L16" s="361"/>
      <c r="M16" s="361"/>
      <c r="N16" s="379"/>
      <c r="O16" s="379"/>
      <c r="P16" s="379"/>
    </row>
    <row r="17" spans="2:16" ht="28.2" customHeight="1" x14ac:dyDescent="0.25">
      <c r="B17" s="106" t="s">
        <v>510</v>
      </c>
      <c r="C17" s="47" t="s">
        <v>511</v>
      </c>
      <c r="D17" s="22" t="s">
        <v>23</v>
      </c>
      <c r="E17" s="36">
        <v>8250</v>
      </c>
      <c r="F17" s="397"/>
      <c r="G17" s="391"/>
      <c r="H17" s="39"/>
      <c r="J17" s="361"/>
      <c r="K17" s="61"/>
      <c r="L17" s="361"/>
      <c r="M17" s="361"/>
      <c r="N17" s="379"/>
      <c r="O17" s="379"/>
      <c r="P17" s="379"/>
    </row>
    <row r="18" spans="2:16" x14ac:dyDescent="0.25">
      <c r="B18" s="106"/>
      <c r="C18" s="3"/>
      <c r="D18" s="22"/>
      <c r="E18" s="36"/>
      <c r="F18" s="390"/>
      <c r="G18" s="391"/>
      <c r="H18" s="75"/>
      <c r="J18" s="361"/>
      <c r="K18" s="61"/>
      <c r="L18" s="361"/>
      <c r="M18" s="361"/>
      <c r="N18" s="379"/>
      <c r="O18" s="379"/>
      <c r="P18" s="379"/>
    </row>
    <row r="19" spans="2:16" x14ac:dyDescent="0.25">
      <c r="B19" s="106"/>
      <c r="C19" s="3"/>
      <c r="D19" s="22"/>
      <c r="E19" s="36"/>
      <c r="F19" s="390"/>
      <c r="G19" s="391"/>
      <c r="H19" s="75"/>
      <c r="J19" s="361"/>
      <c r="K19" s="61"/>
      <c r="L19" s="361"/>
      <c r="M19" s="361"/>
      <c r="N19" s="379"/>
      <c r="O19" s="379"/>
      <c r="P19" s="379"/>
    </row>
    <row r="20" spans="2:16" x14ac:dyDescent="0.25">
      <c r="B20" s="106"/>
      <c r="C20" s="48"/>
      <c r="D20" s="22"/>
      <c r="E20" s="22"/>
      <c r="F20" s="390"/>
      <c r="G20" s="391"/>
      <c r="H20" s="39"/>
      <c r="J20" s="361"/>
      <c r="K20" s="61"/>
      <c r="L20" s="361"/>
      <c r="M20" s="361"/>
      <c r="N20" s="379"/>
      <c r="O20" s="379"/>
      <c r="P20" s="379"/>
    </row>
    <row r="21" spans="2:16" x14ac:dyDescent="0.25">
      <c r="B21" s="105"/>
      <c r="C21" s="45"/>
      <c r="D21" s="22"/>
      <c r="E21" s="22"/>
      <c r="F21" s="390"/>
      <c r="G21" s="391"/>
      <c r="H21" s="39"/>
      <c r="J21" s="361"/>
      <c r="K21" s="61"/>
      <c r="L21" s="361"/>
      <c r="M21" s="361"/>
      <c r="N21" s="379"/>
      <c r="O21" s="379"/>
      <c r="P21" s="379"/>
    </row>
    <row r="22" spans="2:16" x14ac:dyDescent="0.25">
      <c r="B22" s="106"/>
      <c r="C22" s="48"/>
      <c r="D22" s="22"/>
      <c r="E22" s="22"/>
      <c r="F22" s="390"/>
      <c r="G22" s="391"/>
      <c r="H22" s="39"/>
      <c r="J22" s="361"/>
      <c r="K22" s="61"/>
      <c r="L22" s="361"/>
      <c r="M22" s="361"/>
      <c r="N22" s="379"/>
      <c r="O22" s="379"/>
      <c r="P22" s="379"/>
    </row>
    <row r="23" spans="2:16" x14ac:dyDescent="0.25">
      <c r="B23" s="106"/>
      <c r="C23" s="48"/>
      <c r="D23" s="22"/>
      <c r="E23" s="22"/>
      <c r="F23" s="390"/>
      <c r="G23" s="391"/>
      <c r="H23" s="39"/>
      <c r="J23" s="361"/>
      <c r="K23" s="61"/>
      <c r="L23" s="361"/>
      <c r="M23" s="361"/>
      <c r="N23" s="379"/>
      <c r="O23" s="379"/>
      <c r="P23" s="379"/>
    </row>
    <row r="24" spans="2:16" x14ac:dyDescent="0.25">
      <c r="B24" s="106"/>
      <c r="C24" s="46"/>
      <c r="D24" s="36"/>
      <c r="E24" s="22"/>
      <c r="F24" s="390"/>
      <c r="G24" s="391"/>
      <c r="H24" s="39"/>
      <c r="J24" s="361"/>
      <c r="K24" s="61"/>
      <c r="L24" s="361"/>
      <c r="M24" s="361"/>
      <c r="N24" s="379"/>
      <c r="O24" s="379"/>
      <c r="P24" s="379"/>
    </row>
    <row r="25" spans="2:16" x14ac:dyDescent="0.25">
      <c r="B25" s="105"/>
      <c r="C25" s="3"/>
      <c r="D25" s="22"/>
      <c r="E25" s="22"/>
      <c r="F25" s="390"/>
      <c r="G25" s="391"/>
      <c r="H25" s="39"/>
      <c r="J25" s="361"/>
      <c r="K25" s="61"/>
      <c r="L25" s="361"/>
      <c r="M25" s="361"/>
      <c r="N25" s="379"/>
      <c r="O25" s="379"/>
      <c r="P25" s="379"/>
    </row>
    <row r="26" spans="2:16" x14ac:dyDescent="0.25">
      <c r="B26" s="106"/>
      <c r="C26" s="34"/>
      <c r="D26" s="52"/>
      <c r="E26" s="22"/>
      <c r="F26" s="390"/>
      <c r="G26" s="391"/>
      <c r="H26" s="39"/>
      <c r="J26" s="361"/>
      <c r="K26" s="61"/>
      <c r="L26" s="361"/>
      <c r="M26" s="361"/>
      <c r="N26" s="379"/>
      <c r="O26" s="379"/>
      <c r="P26" s="379"/>
    </row>
    <row r="27" spans="2:16" x14ac:dyDescent="0.25">
      <c r="B27" s="105"/>
      <c r="C27" s="3"/>
      <c r="D27" s="22"/>
      <c r="E27" s="22"/>
      <c r="F27" s="390"/>
      <c r="G27" s="391"/>
      <c r="H27" s="39"/>
      <c r="J27" s="361"/>
      <c r="K27" s="61"/>
      <c r="L27" s="361"/>
      <c r="M27" s="361"/>
      <c r="N27" s="379"/>
      <c r="O27" s="379"/>
      <c r="P27" s="379"/>
    </row>
    <row r="28" spans="2:16" x14ac:dyDescent="0.25">
      <c r="B28" s="105"/>
      <c r="C28" s="48"/>
      <c r="D28" s="84"/>
      <c r="E28" s="150"/>
      <c r="F28" s="390"/>
      <c r="G28" s="391"/>
      <c r="H28" s="39"/>
      <c r="J28" s="381"/>
      <c r="K28" s="381"/>
      <c r="L28" s="381"/>
      <c r="M28" s="381"/>
      <c r="N28" s="379"/>
      <c r="O28" s="379"/>
      <c r="P28" s="379"/>
    </row>
    <row r="29" spans="2:16" x14ac:dyDescent="0.25">
      <c r="B29" s="105"/>
      <c r="C29" s="3"/>
      <c r="D29" s="22"/>
      <c r="E29" s="22"/>
      <c r="F29" s="390"/>
      <c r="G29" s="391"/>
      <c r="H29" s="39"/>
      <c r="J29" s="361"/>
      <c r="K29" s="361"/>
      <c r="L29" s="361"/>
      <c r="M29" s="361"/>
      <c r="N29" s="379"/>
      <c r="O29" s="379"/>
      <c r="P29" s="379"/>
    </row>
    <row r="30" spans="2:16" s="28" customFormat="1" ht="19.5" customHeight="1" x14ac:dyDescent="0.25">
      <c r="B30" s="104" t="str">
        <f>$B$11</f>
        <v>C4.4</v>
      </c>
      <c r="C30" s="30" t="str">
        <f>"TOTAL CARRIED FORWARD"&amp;IF(G30=G$1," TO SUMMARY (Page C"&amp;Page_A&amp;")","")</f>
        <v>TOTAL CARRIED FORWARD TO SUMMARY (Page C52)</v>
      </c>
      <c r="D30" s="31"/>
      <c r="E30" s="109"/>
      <c r="F30" s="395"/>
      <c r="G30" s="396"/>
      <c r="H30" s="33"/>
      <c r="J30" s="366"/>
      <c r="K30" s="33"/>
      <c r="L30" s="366"/>
      <c r="M30" s="366"/>
      <c r="N30" s="369"/>
      <c r="O30" s="369"/>
      <c r="P30" s="369"/>
    </row>
    <row r="31" spans="2:16" x14ac:dyDescent="0.25">
      <c r="J31" s="379"/>
      <c r="K31" s="379"/>
      <c r="L31" s="379"/>
      <c r="M31" s="379"/>
      <c r="N31" s="379"/>
      <c r="O31" s="379"/>
      <c r="P31" s="379"/>
    </row>
    <row r="32" spans="2:16" x14ac:dyDescent="0.25">
      <c r="J32" s="379"/>
      <c r="K32" s="379"/>
      <c r="L32" s="379"/>
      <c r="M32" s="379"/>
      <c r="N32" s="379"/>
      <c r="O32" s="379"/>
      <c r="P32" s="379"/>
    </row>
    <row r="33" spans="10:16" x14ac:dyDescent="0.25">
      <c r="J33" s="379"/>
      <c r="K33" s="379"/>
      <c r="L33" s="379"/>
      <c r="M33" s="379"/>
      <c r="N33" s="379"/>
      <c r="O33" s="379"/>
      <c r="P33" s="379"/>
    </row>
    <row r="34" spans="10:16" x14ac:dyDescent="0.25">
      <c r="J34" s="379"/>
      <c r="K34" s="379"/>
      <c r="L34" s="379"/>
      <c r="M34" s="379"/>
      <c r="N34" s="379"/>
      <c r="O34" s="379"/>
      <c r="P34" s="379"/>
    </row>
    <row r="35" spans="10:16" x14ac:dyDescent="0.25">
      <c r="J35" s="379"/>
      <c r="K35" s="379"/>
      <c r="L35" s="379"/>
      <c r="M35" s="379"/>
      <c r="N35" s="379"/>
      <c r="O35" s="379"/>
      <c r="P35" s="379"/>
    </row>
    <row r="36" spans="10:16" x14ac:dyDescent="0.25">
      <c r="J36" s="379"/>
      <c r="K36" s="379"/>
      <c r="L36" s="379"/>
      <c r="M36" s="379"/>
      <c r="N36" s="379"/>
      <c r="O36" s="379"/>
      <c r="P36" s="379"/>
    </row>
  </sheetData>
  <sheetProtection algorithmName="SHA-512" hashValue="D6RIgWsYwTParpG2WPLMNcoO03MMrUv2jLfkUo0TKuK9gClUQCmUvcdmjkshA6n6lXrfkKbFzZFfWnSdtBdRNA==" saltValue="1zJLCRGXqQ1o14jAIxeQtA==" spinCount="100000" sheet="1" objects="1" scenarios="1"/>
  <mergeCells count="4">
    <mergeCell ref="E2:G2"/>
    <mergeCell ref="G5:G8"/>
    <mergeCell ref="B5:F5"/>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01-03-2021: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F5289DD2-69EF-4C5A-BDC6-90125EF11959}">
            <xm:f>AND(Information!$C$8=FALSE,$D10&lt;&gt;"P C Sum",$D10&lt;&gt;"PC Sum",$D10&lt;&gt;"P Sum",$D10&lt;&gt;"Prov Sum")</xm:f>
            <x14:dxf>
              <font>
                <strike val="0"/>
                <color theme="0"/>
              </font>
              <numFmt numFmtId="4" formatCode="#,##0.00"/>
            </x14:dxf>
          </x14:cfRule>
          <xm:sqref>G30 F10:G27</xm:sqref>
        </x14:conditionalFormatting>
        <x14:conditionalFormatting xmlns:xm="http://schemas.microsoft.com/office/excel/2006/main">
          <x14:cfRule type="expression" priority="1" id="{A2CF3F83-7DD9-4B49-A5DD-A4BE1AAC7827}">
            <xm:f>AND(Information!$C$8=FALSE,$D28&lt;&gt;"P C Sum",$D28&lt;&gt;"PC Sum",$D28&lt;&gt;"P Sum",$D28&lt;&gt;"Prov Sum")</xm:f>
            <x14:dxf>
              <font>
                <strike val="0"/>
                <color theme="0"/>
              </font>
              <numFmt numFmtId="4" formatCode="#,##0.00"/>
            </x14:dxf>
          </x14:cfRule>
          <xm:sqref>F28:G29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040F-9CB9-40C6-A573-6A4174BF17DF}">
  <sheetPr>
    <tabColor rgb="FF00B050"/>
  </sheetPr>
  <dimension ref="B1:H20"/>
  <sheetViews>
    <sheetView view="pageBreakPreview" zoomScaleNormal="125" zoomScaleSheetLayoutView="100" zoomScalePageLayoutView="125" workbookViewId="0">
      <selection activeCell="J15" sqref="J15"/>
    </sheetView>
  </sheetViews>
  <sheetFormatPr defaultColWidth="6.88671875" defaultRowHeight="13.2" x14ac:dyDescent="0.25"/>
  <cols>
    <col min="1" max="1" width="0.88671875" style="83" customWidth="1"/>
    <col min="2" max="2" width="11.6640625" style="316" customWidth="1"/>
    <col min="3" max="3" width="45.6640625" style="288" customWidth="1"/>
    <col min="4" max="4" width="13.6640625" style="325" customWidth="1"/>
    <col min="5" max="5" width="15.6640625" style="325" customWidth="1"/>
    <col min="6" max="6" width="15.6640625" style="83" customWidth="1"/>
    <col min="7" max="7" width="15.6640625" style="217" customWidth="1"/>
    <col min="8" max="8" width="0.88671875" style="217" customWidth="1"/>
    <col min="9" max="9" width="6.88671875" style="83"/>
    <col min="10" max="10" width="8.5546875" style="83" bestFit="1" customWidth="1"/>
    <col min="11" max="13" width="6.88671875" style="83"/>
    <col min="14" max="14" width="8.5546875" style="83" bestFit="1" customWidth="1"/>
    <col min="15" max="16384" width="6.88671875" style="83"/>
  </cols>
  <sheetData>
    <row r="1" spans="2:8" x14ac:dyDescent="0.25">
      <c r="G1" s="317"/>
    </row>
    <row r="2" spans="2:8" ht="12" customHeight="1" x14ac:dyDescent="0.25">
      <c r="B2" s="433" t="str">
        <f>Client1</f>
        <v>Province of KwaZulu-Natal</v>
      </c>
      <c r="C2" s="433"/>
      <c r="E2" s="437" t="str">
        <f>"Contract No. "&amp;ContractNo</f>
        <v>Contract No. ZNB01239/00000/00/PMC/INF/21/T</v>
      </c>
      <c r="F2" s="437"/>
      <c r="G2" s="437"/>
    </row>
    <row r="3" spans="2:8" x14ac:dyDescent="0.25">
      <c r="B3" s="438" t="str">
        <f>Client2</f>
        <v>Department of Transport</v>
      </c>
      <c r="C3" s="438"/>
    </row>
    <row r="4" spans="2:8" x14ac:dyDescent="0.25">
      <c r="B4" s="290"/>
      <c r="C4" s="290"/>
      <c r="D4" s="200"/>
      <c r="E4" s="200"/>
      <c r="F4" s="318"/>
      <c r="G4" s="319"/>
    </row>
    <row r="5" spans="2:8" ht="12.75" customHeight="1" x14ac:dyDescent="0.25">
      <c r="B5" s="439" t="s">
        <v>8</v>
      </c>
      <c r="C5" s="440"/>
      <c r="D5" s="440"/>
      <c r="E5" s="440"/>
      <c r="F5" s="440"/>
      <c r="G5" s="423" t="str">
        <f>"CHAPTER "&amp;B11</f>
        <v>CHAPTER C5.1</v>
      </c>
      <c r="H5" s="326"/>
    </row>
    <row r="6" spans="2:8" ht="7.5" customHeight="1" x14ac:dyDescent="0.25">
      <c r="B6" s="419" t="str">
        <f>ContractDescription</f>
        <v>PROVISION OF ROUTINE AND SAFETY MAINTENANCE ON VARIOUS ROADS WITHIN THE TAYLORS HALT ZONE - VULINDLELA AREA OFFICE</v>
      </c>
      <c r="C6" s="433"/>
      <c r="D6" s="433"/>
      <c r="E6" s="433"/>
      <c r="F6" s="433"/>
      <c r="G6" s="424"/>
      <c r="H6" s="118"/>
    </row>
    <row r="7" spans="2:8" ht="12.75" customHeight="1" x14ac:dyDescent="0.25">
      <c r="B7" s="419"/>
      <c r="C7" s="433"/>
      <c r="D7" s="433"/>
      <c r="E7" s="433"/>
      <c r="F7" s="433"/>
      <c r="G7" s="424"/>
      <c r="H7" s="118"/>
    </row>
    <row r="8" spans="2:8" ht="7.5" customHeight="1" x14ac:dyDescent="0.25">
      <c r="B8" s="421"/>
      <c r="C8" s="422"/>
      <c r="D8" s="422"/>
      <c r="E8" s="422"/>
      <c r="F8" s="422"/>
      <c r="G8" s="425"/>
      <c r="H8" s="118"/>
    </row>
    <row r="9" spans="2:8" s="324" customFormat="1" ht="24.9" customHeight="1" x14ac:dyDescent="0.25">
      <c r="B9" s="10" t="s">
        <v>0</v>
      </c>
      <c r="C9" s="11" t="s">
        <v>1</v>
      </c>
      <c r="D9" s="11" t="s">
        <v>2</v>
      </c>
      <c r="E9" s="11" t="s">
        <v>3</v>
      </c>
      <c r="F9" s="11" t="s">
        <v>4</v>
      </c>
      <c r="G9" s="11" t="s">
        <v>5</v>
      </c>
    </row>
    <row r="10" spans="2:8" x14ac:dyDescent="0.25">
      <c r="B10" s="108"/>
      <c r="C10" s="163"/>
      <c r="D10" s="77"/>
      <c r="E10" s="77"/>
      <c r="F10" s="37"/>
      <c r="G10" s="37" t="str">
        <f t="shared" ref="G10:G13" si="0">IF(D10="","",E10*F10)</f>
        <v/>
      </c>
      <c r="H10" s="18"/>
    </row>
    <row r="11" spans="2:8" x14ac:dyDescent="0.25">
      <c r="B11" s="56" t="s">
        <v>103</v>
      </c>
      <c r="C11" s="20" t="s">
        <v>104</v>
      </c>
      <c r="D11" s="71"/>
      <c r="E11" s="71"/>
      <c r="F11" s="37"/>
      <c r="G11" s="37" t="str">
        <f t="shared" si="0"/>
        <v/>
      </c>
      <c r="H11" s="39"/>
    </row>
    <row r="12" spans="2:8" x14ac:dyDescent="0.25">
      <c r="B12" s="108"/>
      <c r="C12" s="163"/>
      <c r="D12" s="71"/>
      <c r="E12" s="71"/>
      <c r="F12" s="37"/>
      <c r="G12" s="37" t="str">
        <f t="shared" si="0"/>
        <v/>
      </c>
      <c r="H12" s="39"/>
    </row>
    <row r="13" spans="2:8" x14ac:dyDescent="0.25">
      <c r="B13" s="56" t="s">
        <v>106</v>
      </c>
      <c r="C13" s="20" t="s">
        <v>105</v>
      </c>
      <c r="D13" s="71"/>
      <c r="E13" s="71"/>
      <c r="F13" s="78"/>
      <c r="G13" s="24" t="str">
        <f t="shared" si="0"/>
        <v/>
      </c>
      <c r="H13" s="39"/>
    </row>
    <row r="14" spans="2:8" x14ac:dyDescent="0.25">
      <c r="B14" s="108"/>
      <c r="C14" s="163"/>
      <c r="D14" s="71"/>
      <c r="E14" s="71"/>
      <c r="F14" s="78"/>
      <c r="G14" s="24"/>
      <c r="H14" s="39"/>
    </row>
    <row r="15" spans="2:8" ht="15.6" x14ac:dyDescent="0.25">
      <c r="B15" s="108" t="s">
        <v>453</v>
      </c>
      <c r="C15" s="163" t="s">
        <v>454</v>
      </c>
      <c r="D15" s="71" t="s">
        <v>23</v>
      </c>
      <c r="E15" s="23">
        <v>9600</v>
      </c>
      <c r="F15" s="390"/>
      <c r="G15" s="391"/>
      <c r="H15" s="40"/>
    </row>
    <row r="16" spans="2:8" x14ac:dyDescent="0.25">
      <c r="B16" s="108"/>
      <c r="C16" s="163"/>
      <c r="D16" s="71"/>
      <c r="E16" s="71"/>
      <c r="F16" s="392"/>
      <c r="G16" s="391"/>
      <c r="H16" s="39"/>
    </row>
    <row r="17" spans="2:8" x14ac:dyDescent="0.25">
      <c r="B17" s="108"/>
      <c r="C17" s="163"/>
      <c r="D17" s="71"/>
      <c r="E17" s="71"/>
      <c r="F17" s="390"/>
      <c r="G17" s="391"/>
      <c r="H17" s="39"/>
    </row>
    <row r="18" spans="2:8" x14ac:dyDescent="0.25">
      <c r="B18" s="108"/>
      <c r="C18" s="163"/>
      <c r="D18" s="71"/>
      <c r="E18" s="71"/>
      <c r="F18" s="390"/>
      <c r="G18" s="391"/>
      <c r="H18" s="39"/>
    </row>
    <row r="19" spans="2:8" x14ac:dyDescent="0.25">
      <c r="B19" s="108"/>
      <c r="C19" s="163"/>
      <c r="D19" s="71"/>
      <c r="E19" s="71"/>
      <c r="F19" s="392"/>
      <c r="G19" s="391"/>
      <c r="H19" s="39"/>
    </row>
    <row r="20" spans="2:8" s="28" customFormat="1" ht="19.5" customHeight="1" x14ac:dyDescent="0.25">
      <c r="B20" s="104" t="str">
        <f>$B$11</f>
        <v>C5.1</v>
      </c>
      <c r="C20" s="30" t="str">
        <f>"TOTAL CARRIED FORWARD"&amp;IF(G20=G$1," TO SUMMARY (Page C"&amp;Page_A&amp;")","")</f>
        <v>TOTAL CARRIED FORWARD TO SUMMARY (Page C52)</v>
      </c>
      <c r="D20" s="31"/>
      <c r="E20" s="286"/>
      <c r="F20" s="395"/>
      <c r="G20" s="396"/>
      <c r="H20" s="33"/>
    </row>
  </sheetData>
  <sheetProtection algorithmName="SHA-512" hashValue="xp2ZNeJVarlDoomfXII1WNTqwVRucHFIk+q69A/8YeA71wOWpNLSEjgFD+nDFrYA+m5943IGVaoAK4JN4M8saw==" saltValue="hloJ25jO6VazYpglH0Sv3A==" spinCount="100000" sheet="1" objects="1" scenarios="1"/>
  <mergeCells count="6">
    <mergeCell ref="B2:C2"/>
    <mergeCell ref="E2:G2"/>
    <mergeCell ref="B3:C3"/>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E1AC0D19-1419-4AF1-B184-57FED93A1391}">
            <xm:f>AND(Information!$C$8=FALSE,$D17&lt;&gt;"P C Sum",$D17&lt;&gt;"PC Sum",$D17&lt;&gt;"P Sum",$D17&lt;&gt;"Prov Sum")</xm:f>
            <x14:dxf>
              <font>
                <strike val="0"/>
                <color theme="0"/>
              </font>
              <numFmt numFmtId="4" formatCode="#,##0.00"/>
            </x14:dxf>
          </x14:cfRule>
          <xm:sqref>F17:G18</xm:sqref>
        </x14:conditionalFormatting>
        <x14:conditionalFormatting xmlns:xm="http://schemas.microsoft.com/office/excel/2006/main">
          <x14:cfRule type="expression" priority="2" id="{E7966CC6-AA50-4EBA-A610-D06DE89D3C7A}">
            <xm:f>AND(Information!$C$8=FALSE,$D20&lt;&gt;"P C Sum",$D20&lt;&gt;"PC Sum",$D20&lt;&gt;"P Sum",$D20&lt;&gt;"Prov Sum")</xm:f>
            <x14:dxf>
              <font>
                <strike val="0"/>
                <color theme="0"/>
              </font>
              <numFmt numFmtId="4" formatCode="#,##0.00"/>
            </x14:dxf>
          </x14:cfRule>
          <xm:sqref>G20</xm:sqref>
        </x14:conditionalFormatting>
        <x14:conditionalFormatting xmlns:xm="http://schemas.microsoft.com/office/excel/2006/main">
          <x14:cfRule type="expression" priority="1" id="{08696707-51AF-4A79-A506-B85F1B11EBFB}">
            <xm:f>AND(Information!$C$8=FALSE,$D15&lt;&gt;"P C Sum",$D15&lt;&gt;"PC Sum",$D15&lt;&gt;"P Sum",$D15&lt;&gt;"Prov Sum")</xm:f>
            <x14:dxf>
              <font>
                <strike val="0"/>
                <color theme="0"/>
              </font>
              <numFmt numFmtId="4" formatCode="#,##0.00"/>
            </x14:dxf>
          </x14:cfRule>
          <xm:sqref>F15:G15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C0D5-F6FE-4E1F-9718-204874D2F7DE}">
  <sheetPr>
    <tabColor rgb="FF00B050"/>
  </sheetPr>
  <dimension ref="B1:J23"/>
  <sheetViews>
    <sheetView view="pageBreakPreview" zoomScaleNormal="125" zoomScaleSheetLayoutView="100" zoomScalePageLayoutView="125" workbookViewId="0">
      <selection activeCell="J14" sqref="J14:O23"/>
    </sheetView>
  </sheetViews>
  <sheetFormatPr defaultColWidth="6.88671875" defaultRowHeight="13.2" x14ac:dyDescent="0.25"/>
  <cols>
    <col min="1" max="1" width="0.88671875" style="66" customWidth="1"/>
    <col min="2" max="2" width="11.6640625" style="70" customWidth="1"/>
    <col min="3" max="3" width="45.6640625" style="288" customWidth="1"/>
    <col min="4" max="4" width="13.6640625" style="117" customWidth="1"/>
    <col min="5" max="5" width="15.6640625" style="117" customWidth="1"/>
    <col min="6" max="6" width="15.6640625" style="66" customWidth="1"/>
    <col min="7" max="7" width="15.6640625" style="67" customWidth="1"/>
    <col min="8" max="8" width="0.88671875" style="67" customWidth="1"/>
    <col min="9" max="16384" width="6.88671875" style="66"/>
  </cols>
  <sheetData>
    <row r="1" spans="2:10" x14ac:dyDescent="0.25">
      <c r="G1" s="75"/>
    </row>
    <row r="2" spans="2:10" x14ac:dyDescent="0.25">
      <c r="B2" s="2" t="str">
        <f>Client1</f>
        <v>Province of KwaZulu-Natal</v>
      </c>
      <c r="E2" s="432" t="str">
        <f>"Contract No. "&amp;ContractNo</f>
        <v>Contract No. ZNB01239/00000/00/PMC/INF/21/T</v>
      </c>
      <c r="F2" s="432"/>
      <c r="G2" s="432"/>
    </row>
    <row r="3" spans="2:10" x14ac:dyDescent="0.25">
      <c r="B3" s="93" t="str">
        <f>Client2</f>
        <v>Department of Transport</v>
      </c>
    </row>
    <row r="4" spans="2:10" x14ac:dyDescent="0.25">
      <c r="B4" s="90"/>
      <c r="C4" s="290"/>
      <c r="D4" s="91"/>
      <c r="E4" s="91"/>
      <c r="F4" s="168"/>
      <c r="G4" s="169"/>
    </row>
    <row r="5" spans="2:10" x14ac:dyDescent="0.25">
      <c r="B5" s="426" t="s">
        <v>8</v>
      </c>
      <c r="C5" s="427"/>
      <c r="D5" s="427"/>
      <c r="E5" s="427"/>
      <c r="F5" s="427"/>
      <c r="G5" s="429" t="str">
        <f>"CHAPTER "&amp;B11</f>
        <v>CHAPTER C5.3</v>
      </c>
      <c r="H5" s="322"/>
    </row>
    <row r="6" spans="2:10" ht="7.5" customHeight="1" x14ac:dyDescent="0.25">
      <c r="B6" s="419" t="str">
        <f>ContractDescription</f>
        <v>PROVISION OF ROUTINE AND SAFETY MAINTENANCE ON VARIOUS ROADS WITHIN THE TAYLORS HALT ZONE - VULINDLELA AREA OFFICE</v>
      </c>
      <c r="C6" s="433"/>
      <c r="D6" s="433"/>
      <c r="E6" s="433"/>
      <c r="F6" s="433"/>
      <c r="G6" s="430"/>
      <c r="H6" s="118"/>
    </row>
    <row r="7" spans="2:10" ht="12.75" customHeight="1" x14ac:dyDescent="0.25">
      <c r="B7" s="419"/>
      <c r="C7" s="433"/>
      <c r="D7" s="433"/>
      <c r="E7" s="433"/>
      <c r="F7" s="433"/>
      <c r="G7" s="430"/>
      <c r="H7" s="118"/>
    </row>
    <row r="8" spans="2:10" ht="7.5" customHeight="1" x14ac:dyDescent="0.25">
      <c r="B8" s="421"/>
      <c r="C8" s="422"/>
      <c r="D8" s="422"/>
      <c r="E8" s="422"/>
      <c r="F8" s="422"/>
      <c r="G8" s="431"/>
      <c r="H8" s="118"/>
    </row>
    <row r="9" spans="2:10" s="9" customFormat="1" ht="24.9" customHeight="1" x14ac:dyDescent="0.25">
      <c r="B9" s="10" t="s">
        <v>0</v>
      </c>
      <c r="C9" s="11" t="s">
        <v>1</v>
      </c>
      <c r="D9" s="11" t="s">
        <v>2</v>
      </c>
      <c r="E9" s="11" t="s">
        <v>3</v>
      </c>
      <c r="F9" s="11" t="s">
        <v>4</v>
      </c>
      <c r="G9" s="11" t="s">
        <v>5</v>
      </c>
      <c r="H9" s="324"/>
    </row>
    <row r="10" spans="2:10" x14ac:dyDescent="0.25">
      <c r="B10" s="170"/>
      <c r="C10" s="163"/>
      <c r="D10" s="77"/>
      <c r="E10" s="77"/>
      <c r="F10" s="37"/>
      <c r="G10" s="37" t="str">
        <f t="shared" ref="G10:G16" si="0">IF(D10="","",E10*F10)</f>
        <v/>
      </c>
      <c r="H10" s="18"/>
    </row>
    <row r="11" spans="2:10" x14ac:dyDescent="0.25">
      <c r="B11" s="56" t="s">
        <v>111</v>
      </c>
      <c r="C11" s="20" t="s">
        <v>112</v>
      </c>
      <c r="D11" s="71"/>
      <c r="E11" s="71"/>
      <c r="F11" s="37"/>
      <c r="G11" s="37" t="str">
        <f t="shared" si="0"/>
        <v/>
      </c>
      <c r="H11" s="39"/>
    </row>
    <row r="12" spans="2:10" x14ac:dyDescent="0.25">
      <c r="B12" s="108"/>
      <c r="C12" s="163"/>
      <c r="D12" s="71"/>
      <c r="E12" s="71"/>
      <c r="F12" s="37"/>
      <c r="G12" s="37" t="str">
        <f t="shared" si="0"/>
        <v/>
      </c>
      <c r="H12" s="39"/>
    </row>
    <row r="13" spans="2:10" x14ac:dyDescent="0.25">
      <c r="B13" s="108" t="s">
        <v>114</v>
      </c>
      <c r="C13" s="163" t="s">
        <v>115</v>
      </c>
      <c r="D13" s="71"/>
      <c r="E13" s="23"/>
      <c r="F13" s="37"/>
      <c r="G13" s="37" t="str">
        <f t="shared" si="0"/>
        <v/>
      </c>
      <c r="H13" s="40"/>
    </row>
    <row r="14" spans="2:10" x14ac:dyDescent="0.25">
      <c r="B14" s="108"/>
      <c r="C14" s="163"/>
      <c r="D14" s="71"/>
      <c r="E14" s="23"/>
      <c r="F14" s="37"/>
      <c r="G14" s="37" t="str">
        <f t="shared" si="0"/>
        <v/>
      </c>
      <c r="H14" s="40"/>
    </row>
    <row r="15" spans="2:10" ht="26.4" x14ac:dyDescent="0.25">
      <c r="B15" s="108" t="s">
        <v>113</v>
      </c>
      <c r="C15" s="163" t="s">
        <v>317</v>
      </c>
      <c r="D15" s="71"/>
      <c r="E15" s="23"/>
      <c r="F15" s="16"/>
      <c r="G15" s="24" t="str">
        <f t="shared" si="0"/>
        <v/>
      </c>
      <c r="H15" s="40"/>
      <c r="J15" s="83"/>
    </row>
    <row r="16" spans="2:10" x14ac:dyDescent="0.25">
      <c r="B16" s="108"/>
      <c r="C16" s="163"/>
      <c r="D16" s="71"/>
      <c r="E16" s="23"/>
      <c r="F16" s="16"/>
      <c r="G16" s="24" t="str">
        <f t="shared" si="0"/>
        <v/>
      </c>
      <c r="J16" s="83"/>
    </row>
    <row r="17" spans="2:10" ht="26.4" x14ac:dyDescent="0.25">
      <c r="B17" s="108" t="s">
        <v>116</v>
      </c>
      <c r="C17" s="163" t="s">
        <v>455</v>
      </c>
      <c r="D17" s="71" t="s">
        <v>191</v>
      </c>
      <c r="E17" s="350">
        <v>8250</v>
      </c>
      <c r="F17" s="390"/>
      <c r="G17" s="391"/>
      <c r="J17" s="83"/>
    </row>
    <row r="18" spans="2:10" x14ac:dyDescent="0.25">
      <c r="B18" s="108"/>
      <c r="C18" s="163"/>
      <c r="D18" s="71"/>
      <c r="E18" s="23"/>
      <c r="F18" s="390"/>
      <c r="G18" s="391"/>
      <c r="J18" s="83"/>
    </row>
    <row r="19" spans="2:10" x14ac:dyDescent="0.25">
      <c r="B19" s="108"/>
      <c r="C19" s="163"/>
      <c r="D19" s="71"/>
      <c r="E19" s="23"/>
      <c r="F19" s="390"/>
      <c r="G19" s="391"/>
      <c r="H19" s="40"/>
      <c r="J19" s="83"/>
    </row>
    <row r="20" spans="2:10" x14ac:dyDescent="0.25">
      <c r="B20" s="108"/>
      <c r="C20" s="163"/>
      <c r="D20" s="71"/>
      <c r="E20" s="23"/>
      <c r="F20" s="390"/>
      <c r="G20" s="391"/>
      <c r="H20" s="40"/>
      <c r="J20" s="83"/>
    </row>
    <row r="21" spans="2:10" x14ac:dyDescent="0.25">
      <c r="B21" s="108"/>
      <c r="C21" s="163"/>
      <c r="D21" s="71"/>
      <c r="E21" s="23"/>
      <c r="F21" s="390"/>
      <c r="G21" s="391"/>
      <c r="H21" s="40"/>
      <c r="J21" s="83"/>
    </row>
    <row r="22" spans="2:10" x14ac:dyDescent="0.25">
      <c r="B22" s="108"/>
      <c r="C22" s="163"/>
      <c r="D22" s="71"/>
      <c r="E22" s="23"/>
      <c r="F22" s="392"/>
      <c r="G22" s="391"/>
      <c r="H22" s="40"/>
    </row>
    <row r="23" spans="2:10" s="28" customFormat="1" ht="19.5" customHeight="1" x14ac:dyDescent="0.25">
      <c r="B23" s="104" t="str">
        <f>$B$11</f>
        <v>C5.3</v>
      </c>
      <c r="C23" s="30" t="str">
        <f>"TOTAL CARRIED FORWARD"&amp;IF(G23=G$1," TO SUMMARY (Page C"&amp;Page_A&amp;")","")</f>
        <v>TOTAL CARRIED FORWARD TO SUMMARY (Page C52)</v>
      </c>
      <c r="D23" s="31"/>
      <c r="E23" s="286"/>
      <c r="F23" s="395"/>
      <c r="G23" s="396"/>
      <c r="H23" s="33"/>
    </row>
  </sheetData>
  <sheetProtection algorithmName="SHA-512" hashValue="3oYHtrTVkUyz8d/W1weWj4qABMiudr+8kNh8W92CKRPY1BVRl6KIiGcIiezz0/NKDT1lEvotqzCC0f7Uczb5iQ==" saltValue="LN2fA+AooNuVy7q7m6CQbQ==" spinCount="100000" sheet="1" objects="1" scenarios="1"/>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E4E38DB1-D08B-4916-B2C5-7C91108BD56A}">
            <xm:f>AND(Information!$C$8=FALSE,$D21&lt;&gt;"P C Sum",$D21&lt;&gt;"PC Sum",$D21&lt;&gt;"P Sum",$D21&lt;&gt;"Prov Sum")</xm:f>
            <x14:dxf>
              <font>
                <strike val="0"/>
                <color theme="0"/>
              </font>
              <numFmt numFmtId="4" formatCode="#,##0.00"/>
            </x14:dxf>
          </x14:cfRule>
          <xm:sqref>F21:G21</xm:sqref>
        </x14:conditionalFormatting>
        <x14:conditionalFormatting xmlns:xm="http://schemas.microsoft.com/office/excel/2006/main">
          <x14:cfRule type="expression" priority="2" id="{53B87BCF-2370-4234-A7AF-A4C314A1BABA}">
            <xm:f>AND(Information!$C$8=FALSE,$D23&lt;&gt;"P C Sum",$D23&lt;&gt;"PC Sum",$D23&lt;&gt;"P Sum",$D23&lt;&gt;"Prov Sum")</xm:f>
            <x14:dxf>
              <font>
                <strike val="0"/>
                <color theme="0"/>
              </font>
              <numFmt numFmtId="4" formatCode="#,##0.00"/>
            </x14:dxf>
          </x14:cfRule>
          <xm:sqref>G23</xm:sqref>
        </x14:conditionalFormatting>
        <x14:conditionalFormatting xmlns:xm="http://schemas.microsoft.com/office/excel/2006/main">
          <x14:cfRule type="expression" priority="1" id="{D234D614-B7A5-4DE5-8D1C-385A36F1F275}">
            <xm:f>AND(Information!$C$8=FALSE,$D15&lt;&gt;"P C Sum",$D15&lt;&gt;"PC Sum",$D15&lt;&gt;"P Sum",$D15&lt;&gt;"Prov Sum")</xm:f>
            <x14:dxf>
              <font>
                <strike val="0"/>
                <color theme="0"/>
              </font>
              <numFmt numFmtId="4" formatCode="#,##0.00"/>
            </x14:dxf>
          </x14:cfRule>
          <xm:sqref>F15:G20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91DE-1546-4714-8851-992088B09C03}">
  <sheetPr>
    <tabColor rgb="FF00B050"/>
  </sheetPr>
  <dimension ref="B1:P80"/>
  <sheetViews>
    <sheetView view="pageBreakPreview" zoomScale="55" zoomScaleNormal="125" zoomScaleSheetLayoutView="55" zoomScalePageLayoutView="55" workbookViewId="0">
      <selection activeCell="G57" sqref="G57"/>
    </sheetView>
  </sheetViews>
  <sheetFormatPr defaultColWidth="8.88671875" defaultRowHeight="13.2" x14ac:dyDescent="0.25"/>
  <cols>
    <col min="1" max="1" width="0.88671875" style="66" customWidth="1"/>
    <col min="2" max="2" width="11.5546875" style="70" customWidth="1"/>
    <col min="3" max="3" width="45.5546875" style="69" customWidth="1"/>
    <col min="4" max="4" width="13.5546875" style="117" customWidth="1"/>
    <col min="5" max="5" width="15.5546875" style="117" customWidth="1"/>
    <col min="6" max="6" width="15.5546875" style="66" customWidth="1"/>
    <col min="7" max="7" width="15.5546875" style="67" customWidth="1"/>
    <col min="8" max="8" width="0.88671875" style="67" customWidth="1"/>
    <col min="9" max="9" width="8.88671875" style="66"/>
    <col min="10" max="13" width="15.5546875" style="66" customWidth="1"/>
    <col min="14" max="16384" width="8.88671875" style="66"/>
  </cols>
  <sheetData>
    <row r="1" spans="2:16" x14ac:dyDescent="0.25">
      <c r="G1" s="328"/>
      <c r="I1" s="379"/>
      <c r="J1" s="379"/>
      <c r="K1" s="379"/>
      <c r="L1" s="379"/>
      <c r="M1" s="379"/>
      <c r="N1" s="379"/>
      <c r="O1" s="379"/>
      <c r="P1" s="379"/>
    </row>
    <row r="2" spans="2:16" x14ac:dyDescent="0.25">
      <c r="B2" s="2" t="str">
        <f>Client1</f>
        <v>Province of KwaZulu-Natal</v>
      </c>
      <c r="E2" s="432" t="str">
        <f>"Contract No. "&amp;ContractNo</f>
        <v>Contract No. ZNB01239/00000/00/PMC/INF/21/T</v>
      </c>
      <c r="F2" s="432"/>
      <c r="G2" s="432"/>
      <c r="I2" s="379"/>
      <c r="J2" s="382"/>
      <c r="K2" s="382"/>
      <c r="L2" s="382"/>
      <c r="M2" s="283"/>
      <c r="N2" s="379"/>
      <c r="O2" s="379"/>
      <c r="P2" s="379"/>
    </row>
    <row r="3" spans="2:16" x14ac:dyDescent="0.25">
      <c r="B3" s="93" t="str">
        <f>Client2</f>
        <v>Department of Transport</v>
      </c>
      <c r="I3" s="379"/>
      <c r="J3" s="379"/>
      <c r="K3" s="379"/>
      <c r="L3" s="379"/>
      <c r="M3" s="379"/>
      <c r="N3" s="379"/>
      <c r="O3" s="379"/>
      <c r="P3" s="379"/>
    </row>
    <row r="4" spans="2:16" x14ac:dyDescent="0.25">
      <c r="B4" s="69"/>
      <c r="I4" s="379"/>
      <c r="J4" s="379"/>
      <c r="K4" s="379"/>
      <c r="L4" s="379"/>
      <c r="M4" s="379"/>
      <c r="N4" s="379"/>
      <c r="O4" s="379"/>
      <c r="P4" s="379"/>
    </row>
    <row r="5" spans="2:16" x14ac:dyDescent="0.25">
      <c r="B5" s="426" t="s">
        <v>8</v>
      </c>
      <c r="C5" s="427"/>
      <c r="D5" s="427"/>
      <c r="E5" s="427"/>
      <c r="F5" s="427"/>
      <c r="G5" s="441" t="str">
        <f>"CHAPTER "&amp;B11</f>
        <v>CHAPTER C6.1</v>
      </c>
      <c r="H5" s="322"/>
      <c r="I5" s="379"/>
      <c r="J5" s="379"/>
      <c r="K5" s="379"/>
      <c r="L5" s="379"/>
      <c r="M5" s="379"/>
      <c r="N5" s="379"/>
      <c r="O5" s="379"/>
      <c r="P5" s="379"/>
    </row>
    <row r="6" spans="2:16" ht="7.5" customHeight="1" x14ac:dyDescent="0.25">
      <c r="B6" s="419" t="str">
        <f>ContractDescription</f>
        <v>PROVISION OF ROUTINE AND SAFETY MAINTENANCE ON VARIOUS ROADS WITHIN THE TAYLORS HALT ZONE - VULINDLELA AREA OFFICE</v>
      </c>
      <c r="C6" s="433"/>
      <c r="D6" s="433"/>
      <c r="E6" s="433"/>
      <c r="F6" s="433"/>
      <c r="G6" s="442"/>
      <c r="H6" s="118"/>
      <c r="I6" s="379"/>
      <c r="J6" s="379"/>
      <c r="K6" s="379"/>
      <c r="L6" s="379"/>
      <c r="M6" s="379"/>
      <c r="N6" s="379"/>
      <c r="O6" s="379"/>
      <c r="P6" s="379"/>
    </row>
    <row r="7" spans="2:16" ht="12.75" customHeight="1" x14ac:dyDescent="0.25">
      <c r="B7" s="419"/>
      <c r="C7" s="433"/>
      <c r="D7" s="433"/>
      <c r="E7" s="433"/>
      <c r="F7" s="433"/>
      <c r="G7" s="442"/>
      <c r="H7" s="118"/>
      <c r="I7" s="379"/>
      <c r="J7" s="379"/>
      <c r="K7" s="379"/>
      <c r="L7" s="379"/>
      <c r="M7" s="379"/>
      <c r="N7" s="379"/>
      <c r="O7" s="379"/>
      <c r="P7" s="379"/>
    </row>
    <row r="8" spans="2:16" s="9" customFormat="1" ht="7.5" customHeight="1" x14ac:dyDescent="0.25">
      <c r="B8" s="421"/>
      <c r="C8" s="422"/>
      <c r="D8" s="422"/>
      <c r="E8" s="422"/>
      <c r="F8" s="422"/>
      <c r="G8" s="443"/>
      <c r="H8" s="324"/>
      <c r="I8" s="367"/>
      <c r="J8" s="367"/>
      <c r="K8" s="367"/>
      <c r="L8" s="367"/>
      <c r="M8" s="367"/>
      <c r="N8" s="367"/>
      <c r="O8" s="367"/>
      <c r="P8" s="367"/>
    </row>
    <row r="9" spans="2:16" s="9" customFormat="1" ht="24.9" customHeight="1" x14ac:dyDescent="0.25">
      <c r="B9" s="10" t="s">
        <v>0</v>
      </c>
      <c r="C9" s="11" t="s">
        <v>1</v>
      </c>
      <c r="D9" s="11" t="s">
        <v>2</v>
      </c>
      <c r="E9" s="11" t="s">
        <v>3</v>
      </c>
      <c r="F9" s="11" t="s">
        <v>4</v>
      </c>
      <c r="G9" s="11" t="s">
        <v>5</v>
      </c>
      <c r="H9" s="324"/>
      <c r="I9" s="367"/>
      <c r="J9" s="358"/>
      <c r="K9" s="358"/>
      <c r="L9" s="358"/>
      <c r="M9" s="358"/>
      <c r="N9" s="367"/>
      <c r="O9" s="367"/>
      <c r="P9" s="367"/>
    </row>
    <row r="10" spans="2:16" x14ac:dyDescent="0.25">
      <c r="B10" s="82"/>
      <c r="C10" s="323"/>
      <c r="D10" s="79"/>
      <c r="E10" s="77"/>
      <c r="F10" s="78"/>
      <c r="G10" s="24" t="str">
        <f>IF(D10="","",E10*F10)</f>
        <v/>
      </c>
      <c r="H10" s="18"/>
      <c r="I10" s="379"/>
      <c r="J10" s="380"/>
      <c r="K10" s="380"/>
      <c r="L10" s="380"/>
      <c r="M10" s="380"/>
      <c r="N10" s="379"/>
      <c r="O10" s="379"/>
      <c r="P10" s="379"/>
    </row>
    <row r="11" spans="2:16" x14ac:dyDescent="0.25">
      <c r="B11" s="56" t="s">
        <v>459</v>
      </c>
      <c r="C11" s="354" t="s">
        <v>460</v>
      </c>
      <c r="D11" s="77"/>
      <c r="E11" s="77"/>
      <c r="F11" s="16"/>
      <c r="G11" s="24" t="str">
        <f>IF(D11="","",E11*F11)</f>
        <v/>
      </c>
      <c r="H11" s="18"/>
      <c r="I11" s="379"/>
      <c r="J11" s="380"/>
      <c r="K11" s="380"/>
      <c r="L11" s="380"/>
      <c r="M11" s="380"/>
      <c r="N11" s="379"/>
      <c r="O11" s="379"/>
      <c r="P11" s="379"/>
    </row>
    <row r="12" spans="2:16" x14ac:dyDescent="0.25">
      <c r="B12" s="108"/>
      <c r="C12" s="163"/>
      <c r="D12" s="77"/>
      <c r="E12" s="71"/>
      <c r="F12" s="16"/>
      <c r="G12" s="24" t="str">
        <f t="shared" ref="G12:G14" si="0">IF(D12="","",E12*F12)</f>
        <v/>
      </c>
      <c r="H12" s="39"/>
      <c r="I12" s="379"/>
      <c r="J12" s="361"/>
      <c r="K12" s="361"/>
      <c r="L12" s="361"/>
      <c r="M12" s="361"/>
      <c r="N12" s="379"/>
      <c r="O12" s="379"/>
      <c r="P12" s="379"/>
    </row>
    <row r="13" spans="2:16" ht="26.4" x14ac:dyDescent="0.25">
      <c r="B13" s="297" t="s">
        <v>461</v>
      </c>
      <c r="C13" s="163" t="s">
        <v>462</v>
      </c>
      <c r="D13" s="77"/>
      <c r="E13" s="71"/>
      <c r="F13" s="16"/>
      <c r="G13" s="24" t="str">
        <f t="shared" si="0"/>
        <v/>
      </c>
      <c r="H13" s="39"/>
      <c r="I13" s="379"/>
      <c r="J13" s="361"/>
      <c r="K13" s="361"/>
      <c r="L13" s="361"/>
      <c r="M13" s="361"/>
      <c r="N13" s="379"/>
      <c r="O13" s="379"/>
      <c r="P13" s="379"/>
    </row>
    <row r="14" spans="2:16" x14ac:dyDescent="0.25">
      <c r="B14" s="297"/>
      <c r="C14" s="163"/>
      <c r="D14" s="77"/>
      <c r="E14" s="71"/>
      <c r="F14" s="16"/>
      <c r="G14" s="24" t="str">
        <f t="shared" si="0"/>
        <v/>
      </c>
      <c r="H14" s="39"/>
      <c r="I14" s="379"/>
      <c r="J14" s="361"/>
      <c r="K14" s="361"/>
      <c r="L14" s="361"/>
      <c r="M14" s="361"/>
      <c r="N14" s="379"/>
      <c r="O14" s="379"/>
      <c r="P14" s="379"/>
    </row>
    <row r="15" spans="2:16" ht="15" x14ac:dyDescent="0.25">
      <c r="B15" s="108" t="s">
        <v>463</v>
      </c>
      <c r="C15" s="163" t="s">
        <v>549</v>
      </c>
      <c r="D15" s="71" t="s">
        <v>464</v>
      </c>
      <c r="E15" s="71">
        <v>50</v>
      </c>
      <c r="F15" s="390"/>
      <c r="G15" s="391"/>
      <c r="H15" s="39"/>
      <c r="I15" s="379"/>
      <c r="J15" s="361"/>
      <c r="K15" s="361"/>
      <c r="L15" s="361"/>
      <c r="M15" s="361"/>
      <c r="N15" s="379"/>
      <c r="O15" s="379"/>
      <c r="P15" s="379"/>
    </row>
    <row r="16" spans="2:16" x14ac:dyDescent="0.25">
      <c r="B16" s="297"/>
      <c r="C16" s="163"/>
      <c r="D16" s="77"/>
      <c r="E16" s="71" t="s">
        <v>418</v>
      </c>
      <c r="F16" s="390"/>
      <c r="G16" s="391"/>
      <c r="H16" s="39"/>
      <c r="I16" s="379"/>
      <c r="J16" s="361"/>
      <c r="K16" s="361"/>
      <c r="L16" s="361"/>
      <c r="M16" s="361"/>
      <c r="N16" s="379"/>
      <c r="O16" s="379"/>
      <c r="P16" s="379"/>
    </row>
    <row r="17" spans="2:16" ht="26.4" x14ac:dyDescent="0.25">
      <c r="B17" s="108" t="s">
        <v>465</v>
      </c>
      <c r="C17" s="329" t="s">
        <v>466</v>
      </c>
      <c r="D17" s="71"/>
      <c r="E17" s="71" t="s">
        <v>418</v>
      </c>
      <c r="F17" s="390"/>
      <c r="G17" s="391"/>
      <c r="H17" s="39"/>
      <c r="I17" s="379"/>
      <c r="J17" s="361"/>
      <c r="K17" s="361"/>
      <c r="L17" s="361"/>
      <c r="M17" s="361"/>
      <c r="N17" s="379"/>
      <c r="O17" s="379"/>
      <c r="P17" s="379"/>
    </row>
    <row r="18" spans="2:16" x14ac:dyDescent="0.25">
      <c r="B18" s="297"/>
      <c r="C18" s="330"/>
      <c r="D18" s="331"/>
      <c r="E18" s="71" t="s">
        <v>418</v>
      </c>
      <c r="F18" s="390"/>
      <c r="G18" s="391"/>
      <c r="H18" s="39"/>
      <c r="I18" s="379"/>
      <c r="J18" s="361"/>
      <c r="K18" s="361"/>
      <c r="L18" s="361"/>
      <c r="M18" s="361"/>
      <c r="N18" s="379"/>
      <c r="O18" s="379"/>
      <c r="P18" s="379"/>
    </row>
    <row r="19" spans="2:16" x14ac:dyDescent="0.25">
      <c r="B19" s="108" t="s">
        <v>467</v>
      </c>
      <c r="C19" s="163" t="s">
        <v>468</v>
      </c>
      <c r="D19" s="71"/>
      <c r="E19" s="71" t="s">
        <v>418</v>
      </c>
      <c r="F19" s="390"/>
      <c r="G19" s="391"/>
      <c r="H19" s="39"/>
      <c r="I19" s="379"/>
      <c r="J19" s="361"/>
      <c r="K19" s="361"/>
      <c r="L19" s="361"/>
      <c r="M19" s="361"/>
      <c r="N19" s="379"/>
      <c r="O19" s="379"/>
      <c r="P19" s="379"/>
    </row>
    <row r="20" spans="2:16" x14ac:dyDescent="0.25">
      <c r="B20" s="297"/>
      <c r="C20" s="163"/>
      <c r="D20" s="77"/>
      <c r="E20" s="71" t="s">
        <v>418</v>
      </c>
      <c r="F20" s="390"/>
      <c r="G20" s="391"/>
      <c r="H20" s="39"/>
      <c r="I20" s="379"/>
      <c r="J20" s="361"/>
      <c r="K20" s="361"/>
      <c r="L20" s="361"/>
      <c r="M20" s="361"/>
      <c r="N20" s="379"/>
      <c r="O20" s="379"/>
      <c r="P20" s="379"/>
    </row>
    <row r="21" spans="2:16" ht="15" x14ac:dyDescent="0.25">
      <c r="B21" s="108" t="s">
        <v>35</v>
      </c>
      <c r="C21" s="329" t="s">
        <v>549</v>
      </c>
      <c r="D21" s="71" t="s">
        <v>464</v>
      </c>
      <c r="E21" s="71">
        <v>1250</v>
      </c>
      <c r="F21" s="390"/>
      <c r="G21" s="391"/>
      <c r="H21" s="39"/>
      <c r="I21" s="379"/>
      <c r="J21" s="361"/>
      <c r="K21" s="361"/>
      <c r="L21" s="361"/>
      <c r="M21" s="361"/>
      <c r="N21" s="379"/>
      <c r="O21" s="379"/>
      <c r="P21" s="379"/>
    </row>
    <row r="22" spans="2:16" x14ac:dyDescent="0.25">
      <c r="B22" s="297"/>
      <c r="C22" s="163"/>
      <c r="D22" s="77"/>
      <c r="E22" s="71" t="s">
        <v>418</v>
      </c>
      <c r="F22" s="390"/>
      <c r="G22" s="391"/>
      <c r="H22" s="39"/>
      <c r="I22" s="379"/>
      <c r="J22" s="361"/>
      <c r="K22" s="361"/>
      <c r="L22" s="361"/>
      <c r="M22" s="361"/>
      <c r="N22" s="379"/>
      <c r="O22" s="379"/>
      <c r="P22" s="379"/>
    </row>
    <row r="23" spans="2:16" x14ac:dyDescent="0.25">
      <c r="B23" s="108" t="s">
        <v>469</v>
      </c>
      <c r="C23" s="163" t="s">
        <v>470</v>
      </c>
      <c r="D23" s="71"/>
      <c r="E23" s="71" t="s">
        <v>418</v>
      </c>
      <c r="F23" s="390"/>
      <c r="G23" s="391"/>
      <c r="H23" s="39"/>
      <c r="I23" s="379"/>
      <c r="J23" s="361"/>
      <c r="K23" s="361"/>
      <c r="L23" s="361"/>
      <c r="M23" s="361"/>
      <c r="N23" s="379"/>
      <c r="O23" s="379"/>
      <c r="P23" s="379"/>
    </row>
    <row r="24" spans="2:16" x14ac:dyDescent="0.25">
      <c r="B24" s="297"/>
      <c r="C24" s="163"/>
      <c r="D24" s="77"/>
      <c r="E24" s="71" t="s">
        <v>418</v>
      </c>
      <c r="F24" s="390"/>
      <c r="G24" s="391"/>
      <c r="H24" s="39"/>
      <c r="I24" s="379"/>
      <c r="J24" s="361"/>
      <c r="K24" s="361"/>
      <c r="L24" s="361"/>
      <c r="M24" s="361"/>
      <c r="N24" s="379"/>
      <c r="O24" s="379"/>
      <c r="P24" s="379"/>
    </row>
    <row r="25" spans="2:16" ht="15" x14ac:dyDescent="0.25">
      <c r="B25" s="108" t="s">
        <v>35</v>
      </c>
      <c r="C25" s="163" t="s">
        <v>549</v>
      </c>
      <c r="D25" s="71" t="s">
        <v>464</v>
      </c>
      <c r="E25" s="71">
        <v>250</v>
      </c>
      <c r="F25" s="390"/>
      <c r="G25" s="391"/>
      <c r="H25" s="39"/>
      <c r="I25" s="379"/>
      <c r="J25" s="361"/>
      <c r="K25" s="361"/>
      <c r="L25" s="361"/>
      <c r="M25" s="361"/>
      <c r="N25" s="379"/>
      <c r="O25" s="379"/>
      <c r="P25" s="379"/>
    </row>
    <row r="26" spans="2:16" x14ac:dyDescent="0.25">
      <c r="B26" s="297"/>
      <c r="C26" s="163"/>
      <c r="D26" s="77"/>
      <c r="E26" s="71" t="s">
        <v>418</v>
      </c>
      <c r="F26" s="390"/>
      <c r="G26" s="391"/>
      <c r="H26" s="39"/>
      <c r="I26" s="379"/>
      <c r="J26" s="361"/>
      <c r="K26" s="361"/>
      <c r="L26" s="361"/>
      <c r="M26" s="361"/>
      <c r="N26" s="379"/>
      <c r="O26" s="379"/>
      <c r="P26" s="379"/>
    </row>
    <row r="27" spans="2:16" ht="26.4" x14ac:dyDescent="0.25">
      <c r="B27" s="108" t="s">
        <v>471</v>
      </c>
      <c r="C27" s="329" t="s">
        <v>472</v>
      </c>
      <c r="D27" s="71" t="s">
        <v>473</v>
      </c>
      <c r="E27" s="71">
        <v>25</v>
      </c>
      <c r="F27" s="390"/>
      <c r="G27" s="391"/>
      <c r="H27" s="39"/>
      <c r="I27" s="379"/>
      <c r="J27" s="361"/>
      <c r="K27" s="361"/>
      <c r="L27" s="361"/>
      <c r="M27" s="361"/>
      <c r="N27" s="379"/>
      <c r="O27" s="379"/>
      <c r="P27" s="379"/>
    </row>
    <row r="28" spans="2:16" x14ac:dyDescent="0.25">
      <c r="B28" s="297"/>
      <c r="C28" s="163"/>
      <c r="D28" s="77"/>
      <c r="E28" s="71" t="s">
        <v>418</v>
      </c>
      <c r="F28" s="390"/>
      <c r="G28" s="391"/>
      <c r="H28" s="39"/>
      <c r="I28" s="379"/>
      <c r="J28" s="361"/>
      <c r="K28" s="361"/>
      <c r="L28" s="361"/>
      <c r="M28" s="361"/>
      <c r="N28" s="379"/>
      <c r="O28" s="379"/>
      <c r="P28" s="379"/>
    </row>
    <row r="29" spans="2:16" x14ac:dyDescent="0.25">
      <c r="B29" s="108" t="s">
        <v>474</v>
      </c>
      <c r="C29" s="163" t="s">
        <v>475</v>
      </c>
      <c r="D29" s="71"/>
      <c r="E29" s="71" t="s">
        <v>418</v>
      </c>
      <c r="F29" s="390"/>
      <c r="G29" s="391"/>
      <c r="H29" s="39"/>
      <c r="I29" s="379"/>
      <c r="J29" s="361"/>
      <c r="K29" s="361"/>
      <c r="L29" s="361"/>
      <c r="M29" s="361"/>
      <c r="N29" s="379"/>
      <c r="O29" s="379"/>
      <c r="P29" s="379"/>
    </row>
    <row r="30" spans="2:16" x14ac:dyDescent="0.25">
      <c r="B30" s="297"/>
      <c r="C30" s="163"/>
      <c r="D30" s="77"/>
      <c r="E30" s="71" t="s">
        <v>418</v>
      </c>
      <c r="F30" s="390"/>
      <c r="G30" s="391"/>
      <c r="H30" s="39"/>
      <c r="I30" s="379"/>
      <c r="J30" s="361"/>
      <c r="K30" s="361"/>
      <c r="L30" s="361"/>
      <c r="M30" s="361"/>
      <c r="N30" s="379"/>
      <c r="O30" s="379"/>
      <c r="P30" s="379"/>
    </row>
    <row r="31" spans="2:16" x14ac:dyDescent="0.25">
      <c r="B31" s="108" t="s">
        <v>476</v>
      </c>
      <c r="C31" s="163" t="s">
        <v>477</v>
      </c>
      <c r="D31" s="71"/>
      <c r="E31" s="71" t="s">
        <v>418</v>
      </c>
      <c r="F31" s="390"/>
      <c r="G31" s="391"/>
      <c r="H31" s="39"/>
      <c r="I31" s="379"/>
      <c r="J31" s="361"/>
      <c r="K31" s="361"/>
      <c r="L31" s="361"/>
      <c r="M31" s="361"/>
      <c r="N31" s="379"/>
      <c r="O31" s="379"/>
      <c r="P31" s="379"/>
    </row>
    <row r="32" spans="2:16" x14ac:dyDescent="0.25">
      <c r="B32" s="297"/>
      <c r="C32" s="330"/>
      <c r="D32" s="331"/>
      <c r="E32" s="71" t="s">
        <v>418</v>
      </c>
      <c r="F32" s="390"/>
      <c r="G32" s="391"/>
      <c r="H32" s="39"/>
      <c r="I32" s="379"/>
      <c r="J32" s="361"/>
      <c r="K32" s="361"/>
      <c r="L32" s="361"/>
      <c r="M32" s="361"/>
      <c r="N32" s="379"/>
      <c r="O32" s="379"/>
      <c r="P32" s="379"/>
    </row>
    <row r="33" spans="2:16" ht="15" x14ac:dyDescent="0.25">
      <c r="B33" s="297" t="s">
        <v>35</v>
      </c>
      <c r="C33" s="163" t="s">
        <v>478</v>
      </c>
      <c r="D33" s="71" t="s">
        <v>464</v>
      </c>
      <c r="E33" s="71">
        <v>1500</v>
      </c>
      <c r="F33" s="390"/>
      <c r="G33" s="391"/>
      <c r="H33" s="39"/>
      <c r="I33" s="379"/>
      <c r="J33" s="361"/>
      <c r="K33" s="361"/>
      <c r="L33" s="361"/>
      <c r="M33" s="361"/>
      <c r="N33" s="379"/>
      <c r="O33" s="379"/>
      <c r="P33" s="379"/>
    </row>
    <row r="34" spans="2:16" x14ac:dyDescent="0.25">
      <c r="B34" s="297"/>
      <c r="C34" s="163"/>
      <c r="D34" s="77"/>
      <c r="E34" s="71" t="s">
        <v>418</v>
      </c>
      <c r="F34" s="390"/>
      <c r="G34" s="391"/>
      <c r="H34" s="39"/>
      <c r="I34" s="379"/>
      <c r="J34" s="361"/>
      <c r="K34" s="361"/>
      <c r="L34" s="361"/>
      <c r="M34" s="361"/>
      <c r="N34" s="379"/>
      <c r="O34" s="379"/>
      <c r="P34" s="379"/>
    </row>
    <row r="35" spans="2:16" ht="15" x14ac:dyDescent="0.25">
      <c r="B35" s="108" t="s">
        <v>479</v>
      </c>
      <c r="C35" s="163" t="s">
        <v>480</v>
      </c>
      <c r="D35" s="71" t="s">
        <v>464</v>
      </c>
      <c r="E35" s="71">
        <v>50</v>
      </c>
      <c r="F35" s="390"/>
      <c r="G35" s="391"/>
      <c r="H35" s="39"/>
      <c r="I35" s="379"/>
      <c r="J35" s="361"/>
      <c r="K35" s="361"/>
      <c r="L35" s="361"/>
      <c r="M35" s="361"/>
      <c r="N35" s="379"/>
      <c r="O35" s="379"/>
      <c r="P35" s="379"/>
    </row>
    <row r="36" spans="2:16" x14ac:dyDescent="0.25">
      <c r="B36" s="297"/>
      <c r="C36" s="163"/>
      <c r="D36" s="77"/>
      <c r="E36" s="71" t="s">
        <v>418</v>
      </c>
      <c r="F36" s="390"/>
      <c r="G36" s="391"/>
      <c r="H36" s="39"/>
      <c r="I36" s="379"/>
      <c r="J36" s="361"/>
      <c r="K36" s="361"/>
      <c r="L36" s="361"/>
      <c r="M36" s="361"/>
      <c r="N36" s="379"/>
      <c r="O36" s="379"/>
      <c r="P36" s="379"/>
    </row>
    <row r="37" spans="2:16" x14ac:dyDescent="0.25">
      <c r="B37" s="108" t="s">
        <v>481</v>
      </c>
      <c r="C37" s="329" t="s">
        <v>482</v>
      </c>
      <c r="D37" s="71"/>
      <c r="E37" s="71" t="s">
        <v>418</v>
      </c>
      <c r="F37" s="390"/>
      <c r="G37" s="391"/>
      <c r="H37" s="39"/>
      <c r="I37" s="379"/>
      <c r="J37" s="361"/>
      <c r="K37" s="361"/>
      <c r="L37" s="361"/>
      <c r="M37" s="361"/>
      <c r="N37" s="379"/>
      <c r="O37" s="379"/>
      <c r="P37" s="379"/>
    </row>
    <row r="38" spans="2:16" x14ac:dyDescent="0.25">
      <c r="B38" s="108"/>
      <c r="C38" s="163"/>
      <c r="D38" s="77"/>
      <c r="E38" s="71" t="s">
        <v>418</v>
      </c>
      <c r="F38" s="390"/>
      <c r="G38" s="391"/>
      <c r="H38" s="39"/>
      <c r="I38" s="379"/>
      <c r="J38" s="361"/>
      <c r="K38" s="379"/>
      <c r="L38" s="361"/>
      <c r="M38" s="361"/>
      <c r="N38" s="379"/>
      <c r="O38" s="379"/>
      <c r="P38" s="379"/>
    </row>
    <row r="39" spans="2:16" ht="15" x14ac:dyDescent="0.25">
      <c r="B39" s="297" t="s">
        <v>35</v>
      </c>
      <c r="C39" s="163" t="s">
        <v>478</v>
      </c>
      <c r="D39" s="71" t="s">
        <v>464</v>
      </c>
      <c r="E39" s="71">
        <v>1500</v>
      </c>
      <c r="F39" s="390"/>
      <c r="G39" s="391"/>
      <c r="H39" s="39"/>
      <c r="I39" s="379"/>
      <c r="J39" s="361"/>
      <c r="K39" s="379"/>
      <c r="L39" s="361"/>
      <c r="M39" s="361"/>
      <c r="N39" s="379"/>
      <c r="O39" s="379"/>
      <c r="P39" s="379"/>
    </row>
    <row r="40" spans="2:16" x14ac:dyDescent="0.25">
      <c r="B40" s="297"/>
      <c r="C40" s="163"/>
      <c r="D40" s="77"/>
      <c r="E40" s="71" t="s">
        <v>418</v>
      </c>
      <c r="F40" s="390"/>
      <c r="G40" s="391"/>
      <c r="H40" s="39"/>
      <c r="I40" s="379"/>
      <c r="J40" s="361"/>
      <c r="K40" s="379"/>
      <c r="L40" s="361"/>
      <c r="M40" s="361"/>
      <c r="N40" s="379"/>
      <c r="O40" s="379"/>
      <c r="P40" s="379"/>
    </row>
    <row r="41" spans="2:16" ht="26.4" x14ac:dyDescent="0.25">
      <c r="B41" s="297" t="s">
        <v>483</v>
      </c>
      <c r="C41" s="163" t="s">
        <v>484</v>
      </c>
      <c r="D41" s="71" t="s">
        <v>145</v>
      </c>
      <c r="E41" s="73">
        <v>52.5</v>
      </c>
      <c r="F41" s="390"/>
      <c r="G41" s="391"/>
      <c r="H41" s="39"/>
      <c r="I41" s="379"/>
      <c r="J41" s="361"/>
      <c r="K41" s="379"/>
      <c r="L41" s="361"/>
      <c r="M41" s="361"/>
      <c r="N41" s="379"/>
      <c r="O41" s="379"/>
      <c r="P41" s="379"/>
    </row>
    <row r="42" spans="2:16" x14ac:dyDescent="0.25">
      <c r="B42" s="297"/>
      <c r="C42" s="163"/>
      <c r="D42" s="77"/>
      <c r="E42" s="73" t="s">
        <v>418</v>
      </c>
      <c r="F42" s="390"/>
      <c r="G42" s="391"/>
      <c r="H42" s="75"/>
      <c r="I42" s="379"/>
      <c r="J42" s="361"/>
      <c r="K42" s="379"/>
      <c r="L42" s="361"/>
      <c r="M42" s="361"/>
      <c r="N42" s="379"/>
      <c r="O42" s="379"/>
      <c r="P42" s="379"/>
    </row>
    <row r="43" spans="2:16" x14ac:dyDescent="0.25">
      <c r="B43" s="297" t="s">
        <v>485</v>
      </c>
      <c r="C43" s="163" t="s">
        <v>486</v>
      </c>
      <c r="D43" s="71"/>
      <c r="E43" s="73" t="s">
        <v>418</v>
      </c>
      <c r="F43" s="390"/>
      <c r="G43" s="391"/>
      <c r="H43" s="75"/>
      <c r="I43" s="379"/>
      <c r="J43" s="361"/>
      <c r="K43" s="379"/>
      <c r="L43" s="361"/>
      <c r="M43" s="361"/>
      <c r="N43" s="379"/>
      <c r="O43" s="379"/>
      <c r="P43" s="379"/>
    </row>
    <row r="44" spans="2:16" x14ac:dyDescent="0.25">
      <c r="B44" s="297"/>
      <c r="C44" s="163"/>
      <c r="D44" s="77"/>
      <c r="E44" s="73" t="s">
        <v>418</v>
      </c>
      <c r="F44" s="390"/>
      <c r="G44" s="391"/>
      <c r="H44" s="75"/>
      <c r="I44" s="379"/>
      <c r="J44" s="361"/>
      <c r="K44" s="379"/>
      <c r="L44" s="361"/>
      <c r="M44" s="361"/>
      <c r="N44" s="379"/>
      <c r="O44" s="379"/>
      <c r="P44" s="379"/>
    </row>
    <row r="45" spans="2:16" x14ac:dyDescent="0.25">
      <c r="B45" s="108" t="s">
        <v>487</v>
      </c>
      <c r="C45" s="329" t="s">
        <v>488</v>
      </c>
      <c r="D45" s="77" t="s">
        <v>6</v>
      </c>
      <c r="E45" s="71">
        <v>225</v>
      </c>
      <c r="F45" s="390"/>
      <c r="G45" s="391"/>
      <c r="H45" s="39"/>
      <c r="I45" s="379"/>
      <c r="J45" s="361"/>
      <c r="K45" s="379"/>
      <c r="L45" s="361"/>
      <c r="M45" s="361"/>
      <c r="N45" s="379"/>
      <c r="O45" s="379"/>
      <c r="P45" s="379"/>
    </row>
    <row r="46" spans="2:16" x14ac:dyDescent="0.25">
      <c r="B46" s="313"/>
      <c r="C46" s="332"/>
      <c r="D46" s="333"/>
      <c r="E46" s="334"/>
      <c r="F46" s="390"/>
      <c r="G46" s="391"/>
      <c r="H46" s="39"/>
      <c r="I46" s="379"/>
      <c r="J46" s="381"/>
      <c r="K46" s="381"/>
      <c r="L46" s="381"/>
      <c r="M46" s="381"/>
      <c r="N46" s="379"/>
      <c r="O46" s="379"/>
      <c r="P46" s="379"/>
    </row>
    <row r="47" spans="2:16" x14ac:dyDescent="0.25">
      <c r="B47" s="313"/>
      <c r="D47" s="71"/>
      <c r="E47" s="71"/>
      <c r="F47" s="392"/>
      <c r="G47" s="391"/>
      <c r="H47" s="39"/>
      <c r="I47" s="379"/>
      <c r="J47" s="361"/>
      <c r="K47" s="361"/>
      <c r="L47" s="361"/>
      <c r="M47" s="361"/>
      <c r="N47" s="379"/>
      <c r="O47" s="379"/>
      <c r="P47" s="379"/>
    </row>
    <row r="48" spans="2:16" s="28" customFormat="1" ht="19.5" customHeight="1" x14ac:dyDescent="0.25">
      <c r="B48" s="104" t="str">
        <f>$B$11</f>
        <v>C6.1</v>
      </c>
      <c r="C48" s="30" t="str">
        <f>"TOTAL CARRIED FORWARD"&amp;IF(G48=G$1," TO SUMMARY (Page C"&amp;Page_A&amp;")","")</f>
        <v>TOTAL CARRIED FORWARD TO SUMMARY (Page C52)</v>
      </c>
      <c r="D48" s="31"/>
      <c r="E48" s="286"/>
      <c r="F48" s="395"/>
      <c r="G48" s="396"/>
      <c r="H48" s="33"/>
      <c r="I48" s="369"/>
      <c r="J48" s="366"/>
      <c r="K48" s="33"/>
      <c r="L48" s="366"/>
      <c r="M48" s="366"/>
      <c r="N48" s="369"/>
      <c r="O48" s="369"/>
      <c r="P48" s="369"/>
    </row>
    <row r="49" spans="2:16" x14ac:dyDescent="0.25">
      <c r="B49" s="444" t="str">
        <f>Client1</f>
        <v>Province of KwaZulu-Natal</v>
      </c>
      <c r="C49" s="444"/>
      <c r="D49" s="444"/>
      <c r="E49" s="445" t="str">
        <f>"Contract No. "&amp;ContractNo</f>
        <v>Contract No. ZNB01239/00000/00/PMC/INF/21/T</v>
      </c>
      <c r="F49" s="445"/>
      <c r="G49" s="445"/>
      <c r="I49" s="379"/>
      <c r="J49" s="380"/>
      <c r="K49" s="383"/>
      <c r="L49" s="384"/>
      <c r="M49" s="384"/>
      <c r="N49" s="379"/>
      <c r="O49" s="379"/>
      <c r="P49" s="379"/>
    </row>
    <row r="50" spans="2:16" x14ac:dyDescent="0.25">
      <c r="B50" s="444" t="str">
        <f>Client2</f>
        <v>Department of Transport</v>
      </c>
      <c r="C50" s="444"/>
      <c r="D50" s="444"/>
      <c r="E50" s="445"/>
      <c r="F50" s="445"/>
      <c r="G50" s="445"/>
      <c r="I50" s="379"/>
      <c r="J50" s="380"/>
      <c r="K50" s="383"/>
      <c r="L50" s="384"/>
      <c r="M50" s="384"/>
      <c r="N50" s="379"/>
    </row>
    <row r="51" spans="2:16" x14ac:dyDescent="0.25">
      <c r="B51" s="446"/>
      <c r="C51" s="446"/>
      <c r="D51" s="446"/>
      <c r="E51" s="416"/>
      <c r="F51" s="416"/>
      <c r="G51" s="416"/>
      <c r="I51" s="379"/>
      <c r="J51" s="380"/>
      <c r="K51" s="383"/>
      <c r="L51" s="384"/>
      <c r="M51" s="384"/>
      <c r="N51" s="379"/>
    </row>
    <row r="52" spans="2:16" x14ac:dyDescent="0.25">
      <c r="B52" s="426" t="s">
        <v>8</v>
      </c>
      <c r="C52" s="427"/>
      <c r="D52" s="427"/>
      <c r="E52" s="427"/>
      <c r="F52" s="427"/>
      <c r="G52" s="429" t="str">
        <f>$G$5</f>
        <v>CHAPTER C6.1</v>
      </c>
      <c r="H52" s="322"/>
      <c r="I52" s="379"/>
      <c r="J52" s="380"/>
      <c r="K52" s="383"/>
      <c r="L52" s="384"/>
      <c r="M52" s="384"/>
      <c r="N52" s="379"/>
    </row>
    <row r="53" spans="2:16" x14ac:dyDescent="0.25">
      <c r="B53" s="419" t="str">
        <f>ContractDescription</f>
        <v>PROVISION OF ROUTINE AND SAFETY MAINTENANCE ON VARIOUS ROADS WITHIN THE TAYLORS HALT ZONE - VULINDLELA AREA OFFICE</v>
      </c>
      <c r="C53" s="433"/>
      <c r="D53" s="433"/>
      <c r="E53" s="433"/>
      <c r="F53" s="433"/>
      <c r="G53" s="430"/>
      <c r="H53" s="118"/>
      <c r="I53" s="379"/>
      <c r="J53" s="380"/>
      <c r="K53" s="383"/>
      <c r="L53" s="384"/>
      <c r="M53" s="384"/>
      <c r="N53" s="379"/>
    </row>
    <row r="54" spans="2:16" x14ac:dyDescent="0.25">
      <c r="B54" s="419"/>
      <c r="C54" s="433"/>
      <c r="D54" s="433"/>
      <c r="E54" s="433"/>
      <c r="F54" s="433"/>
      <c r="G54" s="430"/>
      <c r="H54" s="118"/>
      <c r="I54" s="379"/>
      <c r="J54" s="380"/>
      <c r="K54" s="383"/>
      <c r="L54" s="384"/>
      <c r="M54" s="384"/>
      <c r="N54" s="379"/>
    </row>
    <row r="55" spans="2:16" x14ac:dyDescent="0.25">
      <c r="B55" s="421"/>
      <c r="C55" s="422"/>
      <c r="D55" s="422"/>
      <c r="E55" s="422"/>
      <c r="F55" s="422"/>
      <c r="G55" s="431"/>
      <c r="H55" s="118"/>
      <c r="I55" s="379"/>
      <c r="J55" s="380"/>
      <c r="K55" s="383"/>
      <c r="L55" s="384"/>
      <c r="M55" s="384"/>
      <c r="N55" s="379"/>
    </row>
    <row r="56" spans="2:16" s="9" customFormat="1" ht="24.9" customHeight="1" x14ac:dyDescent="0.25">
      <c r="B56" s="57" t="s">
        <v>0</v>
      </c>
      <c r="C56" s="11" t="s">
        <v>1</v>
      </c>
      <c r="D56" s="11" t="s">
        <v>2</v>
      </c>
      <c r="E56" s="11" t="s">
        <v>3</v>
      </c>
      <c r="F56" s="11" t="s">
        <v>4</v>
      </c>
      <c r="G56" s="11" t="s">
        <v>5</v>
      </c>
      <c r="H56" s="324"/>
      <c r="I56" s="367"/>
      <c r="J56" s="380"/>
      <c r="K56" s="383"/>
      <c r="L56" s="384"/>
      <c r="M56" s="384"/>
      <c r="N56" s="367"/>
    </row>
    <row r="57" spans="2:16" s="28" customFormat="1" ht="20.100000000000001" customHeight="1" x14ac:dyDescent="0.25">
      <c r="B57" s="65"/>
      <c r="C57" s="30" t="s">
        <v>26</v>
      </c>
      <c r="D57" s="31"/>
      <c r="E57" s="286"/>
      <c r="F57" s="395"/>
      <c r="G57" s="396"/>
      <c r="H57" s="33"/>
      <c r="I57" s="369"/>
      <c r="J57" s="380"/>
      <c r="K57" s="383"/>
      <c r="L57" s="384"/>
      <c r="M57" s="384"/>
      <c r="N57" s="369"/>
    </row>
    <row r="58" spans="2:16" s="332" customFormat="1" x14ac:dyDescent="0.25">
      <c r="B58" s="108"/>
      <c r="C58" s="329"/>
      <c r="D58" s="77"/>
      <c r="E58" s="25"/>
      <c r="F58" s="392"/>
      <c r="G58" s="391"/>
      <c r="I58" s="383"/>
      <c r="J58" s="380"/>
      <c r="K58" s="383"/>
      <c r="L58" s="384"/>
      <c r="M58" s="384"/>
      <c r="N58" s="383"/>
    </row>
    <row r="59" spans="2:16" s="332" customFormat="1" x14ac:dyDescent="0.25">
      <c r="B59" s="297" t="s">
        <v>489</v>
      </c>
      <c r="C59" s="163" t="s">
        <v>490</v>
      </c>
      <c r="D59" s="71"/>
      <c r="E59" s="25"/>
      <c r="F59" s="390"/>
      <c r="G59" s="391"/>
      <c r="I59" s="383"/>
      <c r="J59" s="380"/>
      <c r="K59" s="383"/>
      <c r="L59" s="384"/>
      <c r="M59" s="384"/>
      <c r="N59" s="383"/>
    </row>
    <row r="60" spans="2:16" s="332" customFormat="1" x14ac:dyDescent="0.25">
      <c r="B60" s="297"/>
      <c r="C60" s="163"/>
      <c r="D60" s="77"/>
      <c r="E60" s="25"/>
      <c r="F60" s="390"/>
      <c r="G60" s="391"/>
      <c r="I60" s="383"/>
      <c r="J60" s="380"/>
      <c r="K60" s="383"/>
      <c r="L60" s="384"/>
      <c r="M60" s="384"/>
      <c r="N60" s="383"/>
    </row>
    <row r="61" spans="2:16" s="332" customFormat="1" ht="26.4" x14ac:dyDescent="0.25">
      <c r="B61" s="296" t="s">
        <v>34</v>
      </c>
      <c r="C61" s="163" t="s">
        <v>491</v>
      </c>
      <c r="D61" s="71" t="s">
        <v>6</v>
      </c>
      <c r="E61" s="310">
        <v>75</v>
      </c>
      <c r="F61" s="390"/>
      <c r="G61" s="391"/>
      <c r="I61" s="379"/>
      <c r="J61" s="380"/>
      <c r="K61" s="383"/>
      <c r="L61" s="384"/>
      <c r="M61" s="384"/>
      <c r="N61" s="383"/>
    </row>
    <row r="62" spans="2:16" s="332" customFormat="1" x14ac:dyDescent="0.25">
      <c r="B62" s="297"/>
      <c r="C62" s="163"/>
      <c r="D62" s="77"/>
      <c r="E62" s="310" t="s">
        <v>418</v>
      </c>
      <c r="F62" s="390"/>
      <c r="G62" s="391"/>
      <c r="I62" s="379"/>
      <c r="J62" s="380"/>
      <c r="K62" s="383"/>
      <c r="L62" s="384"/>
      <c r="M62" s="384"/>
      <c r="N62" s="383"/>
    </row>
    <row r="63" spans="2:16" s="332" customFormat="1" ht="39.6" x14ac:dyDescent="0.25">
      <c r="B63" s="108" t="s">
        <v>492</v>
      </c>
      <c r="C63" s="163" t="s">
        <v>493</v>
      </c>
      <c r="D63" s="71" t="s">
        <v>6</v>
      </c>
      <c r="E63" s="310">
        <v>100</v>
      </c>
      <c r="F63" s="390"/>
      <c r="G63" s="391"/>
      <c r="I63" s="379"/>
      <c r="J63" s="380"/>
      <c r="K63" s="383"/>
      <c r="L63" s="384"/>
      <c r="M63" s="384"/>
      <c r="N63" s="383"/>
    </row>
    <row r="64" spans="2:16" s="332" customFormat="1" x14ac:dyDescent="0.25">
      <c r="B64" s="297"/>
      <c r="C64" s="163"/>
      <c r="D64" s="77"/>
      <c r="E64" s="310" t="s">
        <v>418</v>
      </c>
      <c r="F64" s="390"/>
      <c r="G64" s="391"/>
      <c r="I64" s="379"/>
      <c r="J64" s="380"/>
      <c r="K64" s="383"/>
      <c r="L64" s="384"/>
      <c r="M64" s="384"/>
      <c r="N64" s="383"/>
    </row>
    <row r="65" spans="2:14" s="332" customFormat="1" x14ac:dyDescent="0.25">
      <c r="B65" s="108" t="s">
        <v>494</v>
      </c>
      <c r="C65" s="329" t="s">
        <v>495</v>
      </c>
      <c r="D65" s="331"/>
      <c r="E65" s="310" t="s">
        <v>418</v>
      </c>
      <c r="F65" s="390"/>
      <c r="G65" s="391"/>
      <c r="I65" s="379"/>
      <c r="J65" s="380"/>
      <c r="K65" s="383"/>
      <c r="L65" s="384"/>
      <c r="M65" s="384"/>
      <c r="N65" s="383"/>
    </row>
    <row r="66" spans="2:14" s="332" customFormat="1" x14ac:dyDescent="0.25">
      <c r="B66" s="297"/>
      <c r="C66" s="330"/>
      <c r="D66" s="331"/>
      <c r="E66" s="310" t="s">
        <v>418</v>
      </c>
      <c r="F66" s="390"/>
      <c r="G66" s="391"/>
      <c r="I66" s="379"/>
      <c r="J66" s="380"/>
      <c r="K66" s="383"/>
      <c r="L66" s="384"/>
      <c r="M66" s="384"/>
      <c r="N66" s="383"/>
    </row>
    <row r="67" spans="2:14" s="332" customFormat="1" x14ac:dyDescent="0.25">
      <c r="B67" s="297" t="s">
        <v>496</v>
      </c>
      <c r="C67" s="163" t="s">
        <v>497</v>
      </c>
      <c r="D67" s="71" t="s">
        <v>7</v>
      </c>
      <c r="E67" s="349">
        <v>0.25</v>
      </c>
      <c r="F67" s="390"/>
      <c r="G67" s="391"/>
      <c r="I67" s="379"/>
      <c r="J67" s="380"/>
      <c r="K67" s="383"/>
      <c r="L67" s="384"/>
      <c r="M67" s="384"/>
      <c r="N67" s="383"/>
    </row>
    <row r="68" spans="2:14" s="332" customFormat="1" x14ac:dyDescent="0.25">
      <c r="B68" s="297"/>
      <c r="C68" s="163"/>
      <c r="D68" s="77"/>
      <c r="E68" s="349" t="s">
        <v>418</v>
      </c>
      <c r="F68" s="390"/>
      <c r="G68" s="391"/>
      <c r="I68" s="379"/>
      <c r="J68" s="380"/>
      <c r="K68" s="383"/>
      <c r="L68" s="384"/>
      <c r="M68" s="384"/>
      <c r="N68" s="383"/>
    </row>
    <row r="69" spans="2:14" s="332" customFormat="1" x14ac:dyDescent="0.25">
      <c r="B69" s="296" t="s">
        <v>498</v>
      </c>
      <c r="C69" s="163" t="s">
        <v>499</v>
      </c>
      <c r="D69" s="71" t="s">
        <v>7</v>
      </c>
      <c r="E69" s="349">
        <v>0.25</v>
      </c>
      <c r="F69" s="390"/>
      <c r="G69" s="391"/>
      <c r="I69" s="379"/>
      <c r="J69" s="380"/>
      <c r="K69" s="383"/>
      <c r="L69" s="384"/>
      <c r="M69" s="384"/>
      <c r="N69" s="383"/>
    </row>
    <row r="70" spans="2:14" s="332" customFormat="1" x14ac:dyDescent="0.25">
      <c r="B70" s="297"/>
      <c r="C70" s="330"/>
      <c r="D70" s="331"/>
      <c r="E70" s="310" t="s">
        <v>418</v>
      </c>
      <c r="F70" s="390"/>
      <c r="G70" s="391"/>
      <c r="I70" s="379"/>
      <c r="J70" s="380"/>
      <c r="K70" s="383"/>
      <c r="L70" s="384"/>
      <c r="M70" s="384"/>
      <c r="N70" s="383"/>
    </row>
    <row r="71" spans="2:14" s="332" customFormat="1" x14ac:dyDescent="0.25">
      <c r="B71" s="296" t="s">
        <v>500</v>
      </c>
      <c r="C71" s="329" t="s">
        <v>501</v>
      </c>
      <c r="D71" s="331" t="s">
        <v>24</v>
      </c>
      <c r="E71" s="310">
        <v>75</v>
      </c>
      <c r="F71" s="390"/>
      <c r="G71" s="391"/>
      <c r="I71" s="379"/>
      <c r="J71" s="380"/>
      <c r="K71" s="383"/>
      <c r="L71" s="384"/>
      <c r="M71" s="384"/>
      <c r="N71" s="383"/>
    </row>
    <row r="72" spans="2:14" s="332" customFormat="1" x14ac:dyDescent="0.25">
      <c r="B72" s="297"/>
      <c r="C72" s="330"/>
      <c r="D72" s="331"/>
      <c r="E72" s="310" t="s">
        <v>418</v>
      </c>
      <c r="F72" s="390"/>
      <c r="G72" s="391"/>
      <c r="I72" s="379"/>
      <c r="J72" s="380"/>
      <c r="K72" s="383"/>
      <c r="L72" s="384"/>
      <c r="M72" s="384"/>
      <c r="N72" s="383"/>
    </row>
    <row r="73" spans="2:14" s="332" customFormat="1" x14ac:dyDescent="0.25">
      <c r="B73" s="297" t="s">
        <v>502</v>
      </c>
      <c r="C73" s="163" t="s">
        <v>503</v>
      </c>
      <c r="D73" s="71"/>
      <c r="E73" s="310" t="s">
        <v>418</v>
      </c>
      <c r="F73" s="390"/>
      <c r="G73" s="391"/>
      <c r="I73" s="379"/>
      <c r="J73" s="380"/>
      <c r="K73" s="383"/>
      <c r="L73" s="384"/>
      <c r="M73" s="384"/>
      <c r="N73" s="383"/>
    </row>
    <row r="74" spans="2:14" s="332" customFormat="1" x14ac:dyDescent="0.25">
      <c r="B74" s="297"/>
      <c r="C74" s="163"/>
      <c r="D74" s="77"/>
      <c r="E74" s="310" t="s">
        <v>418</v>
      </c>
      <c r="F74" s="390"/>
      <c r="G74" s="391"/>
      <c r="I74" s="379"/>
      <c r="J74" s="380"/>
      <c r="K74" s="383"/>
      <c r="L74" s="384"/>
      <c r="M74" s="384"/>
      <c r="N74" s="383"/>
    </row>
    <row r="75" spans="2:14" s="332" customFormat="1" ht="30.9" customHeight="1" x14ac:dyDescent="0.25">
      <c r="B75" s="296" t="s">
        <v>504</v>
      </c>
      <c r="C75" s="163" t="s">
        <v>505</v>
      </c>
      <c r="D75" s="71" t="s">
        <v>33</v>
      </c>
      <c r="E75" s="310">
        <v>5</v>
      </c>
      <c r="F75" s="390"/>
      <c r="G75" s="391"/>
      <c r="I75" s="379"/>
      <c r="J75" s="380"/>
      <c r="K75" s="383"/>
      <c r="L75" s="384"/>
      <c r="M75" s="384"/>
      <c r="N75" s="383"/>
    </row>
    <row r="76" spans="2:14" s="332" customFormat="1" x14ac:dyDescent="0.25">
      <c r="B76" s="108"/>
      <c r="C76" s="163"/>
      <c r="D76" s="77"/>
      <c r="E76" s="25"/>
      <c r="F76" s="392"/>
      <c r="G76" s="391"/>
      <c r="I76" s="383"/>
      <c r="J76" s="380"/>
      <c r="K76" s="383"/>
      <c r="L76" s="384"/>
      <c r="M76" s="384"/>
      <c r="N76" s="383"/>
    </row>
    <row r="77" spans="2:14" s="28" customFormat="1" ht="19.5" customHeight="1" x14ac:dyDescent="0.25">
      <c r="B77" s="104" t="s">
        <v>550</v>
      </c>
      <c r="C77" s="30" t="str">
        <f>"TOTAL CARRIED FORWARD"&amp;IF(G77=G$1," TO SUMMARY (Page C"&amp;Page_A&amp;")","")</f>
        <v>TOTAL CARRIED FORWARD TO SUMMARY (Page C52)</v>
      </c>
      <c r="D77" s="31"/>
      <c r="E77" s="286"/>
      <c r="F77" s="395"/>
      <c r="G77" s="396"/>
      <c r="H77" s="33"/>
      <c r="I77" s="369"/>
      <c r="J77" s="385"/>
      <c r="K77" s="33"/>
      <c r="L77" s="369"/>
      <c r="M77" s="369"/>
      <c r="N77" s="369"/>
    </row>
    <row r="78" spans="2:14" x14ac:dyDescent="0.25">
      <c r="I78" s="379"/>
      <c r="J78" s="379"/>
      <c r="K78" s="379"/>
      <c r="L78" s="379"/>
      <c r="M78" s="379"/>
      <c r="N78" s="379"/>
    </row>
    <row r="79" spans="2:14" x14ac:dyDescent="0.25">
      <c r="I79" s="379"/>
      <c r="J79" s="379"/>
      <c r="K79" s="379"/>
      <c r="L79" s="379"/>
      <c r="M79" s="379"/>
      <c r="N79" s="379"/>
    </row>
    <row r="80" spans="2:14" x14ac:dyDescent="0.25">
      <c r="I80" s="379"/>
      <c r="J80" s="379"/>
      <c r="K80" s="379"/>
      <c r="L80" s="379"/>
      <c r="M80" s="379"/>
      <c r="N80" s="379"/>
    </row>
  </sheetData>
  <sheetProtection algorithmName="SHA-512" hashValue="LqejbnANaggrv2E4qeg+GvXpG0dhB2eodapx8owyhDMlz16SeAu4PYffdxwOJjEAs3ZyrBt7ibzXPQaKKetT7A==" saltValue="mxMfgKwgxsjBl3EQyVLUkg==" spinCount="100000" sheet="1" objects="1" scenarios="1"/>
  <mergeCells count="11">
    <mergeCell ref="B52:F52"/>
    <mergeCell ref="G52:G55"/>
    <mergeCell ref="B53:F55"/>
    <mergeCell ref="E2:G2"/>
    <mergeCell ref="B5:F5"/>
    <mergeCell ref="G5:G8"/>
    <mergeCell ref="B6:F8"/>
    <mergeCell ref="B49:D49"/>
    <mergeCell ref="E49:G51"/>
    <mergeCell ref="B50:D50"/>
    <mergeCell ref="B51:D51"/>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48" max="7" man="1"/>
  </rowBreaks>
  <extLst>
    <ext xmlns:x14="http://schemas.microsoft.com/office/spreadsheetml/2009/9/main" uri="{78C0D931-6437-407d-A8EE-F0AAD7539E65}">
      <x14:conditionalFormattings>
        <x14:conditionalFormatting xmlns:xm="http://schemas.microsoft.com/office/excel/2006/main">
          <x14:cfRule type="expression" priority="7" id="{1C7C66B8-DB6B-478E-93E5-BB28577DCFCE}">
            <xm:f>AND(Information!$C$8=FALSE,$D46&lt;&gt;"P C Sum",$D46&lt;&gt;"PC Sum",$D46&lt;&gt;"P Sum",$D46&lt;&gt;"Prov Sum")</xm:f>
            <x14:dxf>
              <font>
                <strike val="0"/>
                <color theme="0"/>
              </font>
              <numFmt numFmtId="4" formatCode="#,##0.00"/>
            </x14:dxf>
          </x14:cfRule>
          <xm:sqref>F46:G46</xm:sqref>
        </x14:conditionalFormatting>
        <x14:conditionalFormatting xmlns:xm="http://schemas.microsoft.com/office/excel/2006/main">
          <x14:cfRule type="expression" priority="6" id="{20353B23-9002-470D-A6AC-78D61DAC44AE}">
            <xm:f>AND(Information!$C$8=FALSE,$D48&lt;&gt;"P C Sum",$D48&lt;&gt;"PC Sum",$D48&lt;&gt;"P Sum",$D48&lt;&gt;"Prov Sum")</xm:f>
            <x14:dxf>
              <font>
                <strike val="0"/>
                <color theme="0"/>
              </font>
              <numFmt numFmtId="4" formatCode="#,##0.00"/>
            </x14:dxf>
          </x14:cfRule>
          <xm:sqref>G48</xm:sqref>
        </x14:conditionalFormatting>
        <x14:conditionalFormatting xmlns:xm="http://schemas.microsoft.com/office/excel/2006/main">
          <x14:cfRule type="expression" priority="5" id="{94682B53-F477-4E92-9BC4-E5D5721CD885}">
            <xm:f>AND(Information!$C$8=FALSE,$D57&lt;&gt;"P C Sum",$D57&lt;&gt;"PC Sum",$D57&lt;&gt;"P Sum",$D57&lt;&gt;"Prov Sum")</xm:f>
            <x14:dxf>
              <font>
                <strike val="0"/>
                <color theme="0"/>
              </font>
              <numFmt numFmtId="4" formatCode="#,##0.00"/>
            </x14:dxf>
          </x14:cfRule>
          <xm:sqref>G57</xm:sqref>
        </x14:conditionalFormatting>
        <x14:conditionalFormatting xmlns:xm="http://schemas.microsoft.com/office/excel/2006/main">
          <x14:cfRule type="expression" priority="4" id="{437B08B6-ADCB-43CB-AA77-9FDF63D86078}">
            <xm:f>AND(Information!$C$8=FALSE,$D75&lt;&gt;"P C Sum",$D75&lt;&gt;"PC Sum",$D75&lt;&gt;"P Sum",$D75&lt;&gt;"Prov Sum")</xm:f>
            <x14:dxf>
              <font>
                <strike val="0"/>
                <color theme="0"/>
              </font>
              <numFmt numFmtId="4" formatCode="#,##0.00"/>
            </x14:dxf>
          </x14:cfRule>
          <xm:sqref>F75:G75</xm:sqref>
        </x14:conditionalFormatting>
        <x14:conditionalFormatting xmlns:xm="http://schemas.microsoft.com/office/excel/2006/main">
          <x14:cfRule type="expression" priority="3" id="{B20CBDAE-5DDF-475A-8FE1-1C1D90AF9B36}">
            <xm:f>AND(Information!$C$8=FALSE,$D77&lt;&gt;"P C Sum",$D77&lt;&gt;"PC Sum",$D77&lt;&gt;"P Sum",$D77&lt;&gt;"Prov Sum")</xm:f>
            <x14:dxf>
              <font>
                <strike val="0"/>
                <color theme="0"/>
              </font>
              <numFmt numFmtId="4" formatCode="#,##0.00"/>
            </x14:dxf>
          </x14:cfRule>
          <xm:sqref>G77</xm:sqref>
        </x14:conditionalFormatting>
        <x14:conditionalFormatting xmlns:xm="http://schemas.microsoft.com/office/excel/2006/main">
          <x14:cfRule type="expression" priority="2" id="{7C24E18B-D18D-4BB6-BFD4-D23CC151D50F}">
            <xm:f>AND(Information!$C$8=FALSE,$D59&lt;&gt;"P C Sum",$D59&lt;&gt;"PC Sum",$D59&lt;&gt;"P Sum",$D59&lt;&gt;"Prov Sum")</xm:f>
            <x14:dxf>
              <font>
                <strike val="0"/>
                <color theme="0"/>
              </font>
              <numFmt numFmtId="4" formatCode="#,##0.00"/>
            </x14:dxf>
          </x14:cfRule>
          <xm:sqref>F59:G74</xm:sqref>
        </x14:conditionalFormatting>
        <x14:conditionalFormatting xmlns:xm="http://schemas.microsoft.com/office/excel/2006/main">
          <x14:cfRule type="expression" priority="1" id="{C8CEAE6C-AA5A-48D5-B520-B31A97664A40}">
            <xm:f>AND(Information!$C$8=FALSE,$D11&lt;&gt;"P C Sum",$D11&lt;&gt;"PC Sum",$D11&lt;&gt;"P Sum",$D11&lt;&gt;"Prov Sum")</xm:f>
            <x14:dxf>
              <font>
                <strike val="0"/>
                <color theme="0"/>
              </font>
              <numFmt numFmtId="4" formatCode="#,##0.00"/>
            </x14:dxf>
          </x14:cfRule>
          <xm:sqref>F11:G45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88B9B-EAAA-4436-B5E8-0B6938D0FE30}">
  <sheetPr codeName="Sheet26">
    <tabColor rgb="FF00B050"/>
  </sheetPr>
  <dimension ref="B1:N53"/>
  <sheetViews>
    <sheetView view="pageBreakPreview" zoomScale="70" zoomScaleNormal="125" zoomScaleSheetLayoutView="70" zoomScalePageLayoutView="125" workbookViewId="0">
      <selection activeCell="G51" sqref="G51"/>
    </sheetView>
  </sheetViews>
  <sheetFormatPr defaultColWidth="6.88671875" defaultRowHeight="13.2" x14ac:dyDescent="0.25"/>
  <cols>
    <col min="1" max="1" width="0.88671875" style="1" customWidth="1"/>
    <col min="2" max="2" width="11.5546875" style="34"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10" width="6.88671875" style="1"/>
    <col min="11" max="11" width="10.6640625" style="1" bestFit="1" customWidth="1"/>
    <col min="12" max="16384" width="6.88671875" style="1"/>
  </cols>
  <sheetData>
    <row r="1" spans="2:14" x14ac:dyDescent="0.25">
      <c r="G1" s="171"/>
      <c r="J1" s="61"/>
      <c r="K1" s="61"/>
      <c r="L1" s="61"/>
      <c r="M1" s="61"/>
      <c r="N1" s="61"/>
    </row>
    <row r="2" spans="2:14" x14ac:dyDescent="0.25">
      <c r="B2" s="86" t="str">
        <f>Client1</f>
        <v>Province of KwaZulu-Natal</v>
      </c>
      <c r="C2" s="87"/>
      <c r="D2" s="60"/>
      <c r="E2" s="428" t="str">
        <f>"Contract No. "&amp;ContractNo</f>
        <v>Contract No. ZNB01239/00000/00/PMC/INF/21/T</v>
      </c>
      <c r="F2" s="428"/>
      <c r="G2" s="428"/>
      <c r="J2" s="355"/>
      <c r="K2" s="355"/>
      <c r="L2" s="355"/>
      <c r="M2" s="356"/>
      <c r="N2" s="61"/>
    </row>
    <row r="3" spans="2:14" x14ac:dyDescent="0.25">
      <c r="B3" s="85" t="str">
        <f>Client2</f>
        <v>Department of Transport</v>
      </c>
      <c r="C3" s="87"/>
      <c r="D3" s="60"/>
      <c r="E3" s="60"/>
      <c r="F3" s="61"/>
      <c r="G3" s="88"/>
      <c r="J3" s="61"/>
      <c r="K3" s="61"/>
      <c r="L3" s="61"/>
      <c r="M3" s="61"/>
      <c r="N3" s="61"/>
    </row>
    <row r="4" spans="2:14" x14ac:dyDescent="0.25">
      <c r="B4" s="62"/>
      <c r="C4" s="62"/>
      <c r="D4" s="63"/>
      <c r="E4" s="63"/>
      <c r="F4" s="64"/>
      <c r="G4" s="89"/>
      <c r="J4" s="61"/>
      <c r="K4" s="61"/>
      <c r="L4" s="61"/>
      <c r="M4" s="61"/>
      <c r="N4" s="61"/>
    </row>
    <row r="5" spans="2:14" x14ac:dyDescent="0.25">
      <c r="B5" s="426" t="s">
        <v>8</v>
      </c>
      <c r="C5" s="427"/>
      <c r="D5" s="427"/>
      <c r="E5" s="427"/>
      <c r="F5" s="427"/>
      <c r="G5" s="423" t="str">
        <f>"CHAPTER "&amp;B11</f>
        <v>CHAPTER C8.5</v>
      </c>
      <c r="H5" s="6"/>
      <c r="J5" s="61"/>
      <c r="K5" s="61"/>
      <c r="L5" s="61"/>
      <c r="M5" s="61"/>
      <c r="N5" s="61"/>
    </row>
    <row r="6" spans="2:14" ht="7.5" customHeight="1" x14ac:dyDescent="0.25">
      <c r="B6" s="419" t="str">
        <f>ContractDescription</f>
        <v>PROVISION OF ROUTINE AND SAFETY MAINTENANCE ON VARIOUS ROADS WITHIN THE TAYLORS HALT ZONE - VULINDLELA AREA OFFICE</v>
      </c>
      <c r="C6" s="420"/>
      <c r="D6" s="420"/>
      <c r="E6" s="420"/>
      <c r="F6" s="420"/>
      <c r="G6" s="424"/>
      <c r="H6" s="8"/>
      <c r="J6" s="61"/>
      <c r="K6" s="61"/>
      <c r="L6" s="61"/>
      <c r="M6" s="61"/>
      <c r="N6" s="61"/>
    </row>
    <row r="7" spans="2:14" ht="12.75" customHeight="1" x14ac:dyDescent="0.25">
      <c r="B7" s="419"/>
      <c r="C7" s="420"/>
      <c r="D7" s="420"/>
      <c r="E7" s="420"/>
      <c r="F7" s="420"/>
      <c r="G7" s="424"/>
      <c r="H7" s="8"/>
      <c r="J7" s="61"/>
      <c r="K7" s="61"/>
      <c r="L7" s="61"/>
      <c r="M7" s="61"/>
      <c r="N7" s="61"/>
    </row>
    <row r="8" spans="2:14" ht="7.5" customHeight="1" x14ac:dyDescent="0.25">
      <c r="B8" s="421"/>
      <c r="C8" s="422"/>
      <c r="D8" s="422"/>
      <c r="E8" s="422"/>
      <c r="F8" s="422"/>
      <c r="G8" s="425"/>
      <c r="H8" s="8"/>
      <c r="J8" s="61"/>
      <c r="K8" s="61"/>
      <c r="L8" s="61"/>
      <c r="M8" s="61"/>
      <c r="N8" s="61"/>
    </row>
    <row r="9" spans="2:14" s="9" customFormat="1" ht="24.9" customHeight="1" x14ac:dyDescent="0.25">
      <c r="B9" s="10" t="s">
        <v>0</v>
      </c>
      <c r="C9" s="11" t="s">
        <v>1</v>
      </c>
      <c r="D9" s="11" t="s">
        <v>2</v>
      </c>
      <c r="E9" s="11" t="s">
        <v>3</v>
      </c>
      <c r="F9" s="11" t="s">
        <v>4</v>
      </c>
      <c r="G9" s="11" t="s">
        <v>5</v>
      </c>
      <c r="H9" s="12"/>
      <c r="J9" s="358"/>
      <c r="K9" s="358"/>
      <c r="L9" s="358"/>
      <c r="M9" s="358"/>
      <c r="N9" s="367"/>
    </row>
    <row r="10" spans="2:14" x14ac:dyDescent="0.25">
      <c r="B10" s="44"/>
      <c r="C10" s="303"/>
      <c r="D10" s="15"/>
      <c r="E10" s="15"/>
      <c r="F10" s="16"/>
      <c r="G10" s="24" t="str">
        <f t="shared" ref="G10:G14" si="0">IF(D10="","",E10*F10)</f>
        <v/>
      </c>
      <c r="H10" s="18"/>
      <c r="J10" s="359"/>
      <c r="K10" s="359"/>
      <c r="L10" s="359"/>
      <c r="M10" s="359"/>
      <c r="N10" s="61"/>
    </row>
    <row r="11" spans="2:14" x14ac:dyDescent="0.25">
      <c r="B11" s="19" t="s">
        <v>405</v>
      </c>
      <c r="C11" s="20" t="s">
        <v>406</v>
      </c>
      <c r="D11" s="22"/>
      <c r="E11" s="22"/>
      <c r="F11" s="16"/>
      <c r="G11" s="24"/>
      <c r="H11" s="39"/>
      <c r="J11" s="360"/>
      <c r="K11" s="360"/>
      <c r="L11" s="360"/>
      <c r="M11" s="360"/>
      <c r="N11" s="61"/>
    </row>
    <row r="12" spans="2:14" x14ac:dyDescent="0.25">
      <c r="B12" s="19"/>
      <c r="C12" s="20"/>
      <c r="D12" s="22"/>
      <c r="E12" s="22"/>
      <c r="F12" s="16"/>
      <c r="G12" s="24" t="str">
        <f t="shared" si="0"/>
        <v/>
      </c>
      <c r="H12" s="39"/>
      <c r="J12" s="360"/>
      <c r="K12" s="360"/>
      <c r="L12" s="360"/>
      <c r="M12" s="360"/>
      <c r="N12" s="61"/>
    </row>
    <row r="13" spans="2:14" x14ac:dyDescent="0.25">
      <c r="B13" s="74" t="s">
        <v>407</v>
      </c>
      <c r="C13" s="163" t="s">
        <v>408</v>
      </c>
      <c r="D13" s="71"/>
      <c r="E13" s="22"/>
      <c r="F13" s="16"/>
      <c r="G13" s="24" t="str">
        <f t="shared" si="0"/>
        <v/>
      </c>
      <c r="H13" s="39"/>
      <c r="J13" s="370"/>
      <c r="K13" s="61"/>
      <c r="L13" s="370"/>
      <c r="M13" s="370"/>
      <c r="N13" s="61"/>
    </row>
    <row r="14" spans="2:14" x14ac:dyDescent="0.25">
      <c r="B14" s="74"/>
      <c r="C14" s="163"/>
      <c r="D14" s="71"/>
      <c r="E14" s="23"/>
      <c r="F14" s="16"/>
      <c r="G14" s="24" t="str">
        <f t="shared" si="0"/>
        <v/>
      </c>
      <c r="H14" s="39"/>
      <c r="J14" s="360"/>
      <c r="K14" s="61"/>
      <c r="L14" s="360"/>
      <c r="M14" s="360"/>
      <c r="N14" s="61"/>
    </row>
    <row r="15" spans="2:14" x14ac:dyDescent="0.25">
      <c r="B15" s="170" t="s">
        <v>34</v>
      </c>
      <c r="C15" s="163" t="s">
        <v>409</v>
      </c>
      <c r="D15" s="71" t="s">
        <v>6</v>
      </c>
      <c r="E15" s="23">
        <v>4000</v>
      </c>
      <c r="F15" s="390"/>
      <c r="G15" s="391"/>
      <c r="J15" s="360"/>
      <c r="K15" s="61"/>
      <c r="L15" s="360"/>
      <c r="M15" s="360"/>
      <c r="N15" s="61"/>
    </row>
    <row r="16" spans="2:14" x14ac:dyDescent="0.25">
      <c r="B16" s="74"/>
      <c r="C16" s="163"/>
      <c r="D16" s="71"/>
      <c r="E16" s="23"/>
      <c r="F16" s="390"/>
      <c r="G16" s="391"/>
      <c r="J16" s="360"/>
      <c r="K16" s="61"/>
      <c r="L16" s="360"/>
      <c r="M16" s="360"/>
      <c r="N16" s="61"/>
    </row>
    <row r="17" spans="2:14" x14ac:dyDescent="0.25">
      <c r="B17" s="74" t="s">
        <v>410</v>
      </c>
      <c r="C17" s="163" t="s">
        <v>413</v>
      </c>
      <c r="D17" s="71" t="s">
        <v>145</v>
      </c>
      <c r="E17" s="151">
        <f>E15*0.02</f>
        <v>80</v>
      </c>
      <c r="F17" s="390"/>
      <c r="G17" s="391"/>
      <c r="H17" s="40"/>
      <c r="J17" s="360"/>
      <c r="K17" s="61"/>
      <c r="L17" s="360"/>
      <c r="M17" s="360"/>
      <c r="N17" s="61"/>
    </row>
    <row r="18" spans="2:14" x14ac:dyDescent="0.25">
      <c r="B18" s="74"/>
      <c r="C18" s="163"/>
      <c r="D18" s="71"/>
      <c r="E18" s="310"/>
      <c r="F18" s="390"/>
      <c r="G18" s="391"/>
      <c r="H18" s="18"/>
      <c r="J18" s="360"/>
      <c r="K18" s="61"/>
      <c r="L18" s="360"/>
      <c r="M18" s="360"/>
      <c r="N18" s="61"/>
    </row>
    <row r="19" spans="2:14" s="35" customFormat="1" x14ac:dyDescent="0.25">
      <c r="B19" s="74" t="s">
        <v>411</v>
      </c>
      <c r="C19" s="163" t="s">
        <v>412</v>
      </c>
      <c r="D19" s="71"/>
      <c r="E19" s="310"/>
      <c r="F19" s="390"/>
      <c r="G19" s="391"/>
      <c r="H19" s="18"/>
      <c r="J19" s="360"/>
      <c r="K19" s="61"/>
      <c r="L19" s="360"/>
      <c r="M19" s="360"/>
      <c r="N19" s="275"/>
    </row>
    <row r="20" spans="2:14" x14ac:dyDescent="0.25">
      <c r="B20" s="74"/>
      <c r="C20" s="163"/>
      <c r="D20" s="71"/>
      <c r="E20" s="151"/>
      <c r="F20" s="390"/>
      <c r="G20" s="391"/>
      <c r="H20" s="40"/>
      <c r="J20" s="360"/>
      <c r="K20" s="61"/>
      <c r="L20" s="360"/>
      <c r="M20" s="360"/>
      <c r="N20" s="61"/>
    </row>
    <row r="21" spans="2:14" ht="26.4" x14ac:dyDescent="0.25">
      <c r="B21" s="170" t="s">
        <v>34</v>
      </c>
      <c r="C21" s="163" t="s">
        <v>414</v>
      </c>
      <c r="D21" s="71" t="s">
        <v>145</v>
      </c>
      <c r="E21" s="151">
        <f>E15*0.04</f>
        <v>160</v>
      </c>
      <c r="F21" s="390"/>
      <c r="G21" s="391"/>
      <c r="H21" s="40"/>
      <c r="J21" s="360"/>
      <c r="K21" s="61"/>
      <c r="L21" s="360"/>
      <c r="M21" s="360"/>
      <c r="N21" s="61"/>
    </row>
    <row r="22" spans="2:14" x14ac:dyDescent="0.25">
      <c r="B22" s="170"/>
      <c r="C22" s="163"/>
      <c r="D22" s="71"/>
      <c r="E22" s="23"/>
      <c r="F22" s="390"/>
      <c r="G22" s="391"/>
      <c r="H22" s="39"/>
      <c r="J22" s="360"/>
      <c r="K22" s="61"/>
      <c r="L22" s="360"/>
      <c r="M22" s="360"/>
      <c r="N22" s="61"/>
    </row>
    <row r="23" spans="2:14" x14ac:dyDescent="0.25">
      <c r="B23" s="44"/>
      <c r="C23" s="14"/>
      <c r="D23" s="22"/>
      <c r="E23" s="22"/>
      <c r="F23" s="390"/>
      <c r="G23" s="391"/>
      <c r="H23" s="39"/>
      <c r="J23" s="360"/>
      <c r="K23" s="61"/>
      <c r="L23" s="360"/>
      <c r="M23" s="360"/>
      <c r="N23" s="61"/>
    </row>
    <row r="24" spans="2:14" x14ac:dyDescent="0.25">
      <c r="B24" s="44"/>
      <c r="C24" s="14"/>
      <c r="D24" s="22"/>
      <c r="E24" s="22"/>
      <c r="F24" s="390"/>
      <c r="G24" s="391"/>
      <c r="H24" s="39"/>
      <c r="J24" s="360"/>
      <c r="K24" s="61"/>
      <c r="L24" s="360"/>
      <c r="M24" s="360"/>
      <c r="N24" s="61"/>
    </row>
    <row r="25" spans="2:14" ht="12" customHeight="1" x14ac:dyDescent="0.25">
      <c r="B25" s="44"/>
      <c r="C25" s="14"/>
      <c r="D25" s="22"/>
      <c r="E25" s="22"/>
      <c r="F25" s="390"/>
      <c r="G25" s="391"/>
      <c r="H25" s="39"/>
      <c r="J25" s="360"/>
      <c r="K25" s="61"/>
      <c r="L25" s="360"/>
      <c r="M25" s="360"/>
      <c r="N25" s="61"/>
    </row>
    <row r="26" spans="2:14" x14ac:dyDescent="0.25">
      <c r="B26" s="44"/>
      <c r="C26" s="14"/>
      <c r="D26" s="22"/>
      <c r="E26" s="22"/>
      <c r="F26" s="390"/>
      <c r="G26" s="391"/>
      <c r="H26" s="39"/>
      <c r="J26" s="360"/>
      <c r="K26" s="61"/>
      <c r="L26" s="360"/>
      <c r="M26" s="360"/>
      <c r="N26" s="61"/>
    </row>
    <row r="27" spans="2:14" ht="12" customHeight="1" x14ac:dyDescent="0.25">
      <c r="B27" s="44"/>
      <c r="C27" s="14"/>
      <c r="D27" s="22"/>
      <c r="E27" s="22"/>
      <c r="F27" s="390"/>
      <c r="G27" s="391"/>
      <c r="J27" s="360"/>
      <c r="K27" s="61"/>
      <c r="L27" s="360"/>
      <c r="M27" s="360"/>
      <c r="N27" s="61"/>
    </row>
    <row r="28" spans="2:14" x14ac:dyDescent="0.25">
      <c r="B28" s="44"/>
      <c r="C28" s="14"/>
      <c r="D28" s="22"/>
      <c r="E28" s="22"/>
      <c r="F28" s="390"/>
      <c r="G28" s="391"/>
      <c r="H28" s="39"/>
      <c r="J28" s="360"/>
      <c r="K28" s="61"/>
      <c r="L28" s="360"/>
      <c r="M28" s="360"/>
      <c r="N28" s="61"/>
    </row>
    <row r="29" spans="2:14" ht="12" customHeight="1" x14ac:dyDescent="0.25">
      <c r="B29" s="44"/>
      <c r="C29" s="14"/>
      <c r="D29" s="22"/>
      <c r="E29" s="22"/>
      <c r="F29" s="390"/>
      <c r="G29" s="391"/>
      <c r="H29" s="43"/>
      <c r="J29" s="360"/>
      <c r="K29" s="61"/>
      <c r="L29" s="360"/>
      <c r="M29" s="360"/>
      <c r="N29" s="61"/>
    </row>
    <row r="30" spans="2:14" x14ac:dyDescent="0.25">
      <c r="B30" s="44"/>
      <c r="C30" s="14"/>
      <c r="D30" s="22"/>
      <c r="E30" s="22"/>
      <c r="F30" s="390"/>
      <c r="G30" s="391"/>
      <c r="J30" s="360"/>
      <c r="K30" s="61"/>
      <c r="L30" s="360"/>
      <c r="M30" s="360"/>
      <c r="N30" s="61"/>
    </row>
    <row r="31" spans="2:14" ht="12" customHeight="1" x14ac:dyDescent="0.25">
      <c r="B31" s="44"/>
      <c r="C31" s="14"/>
      <c r="D31" s="22"/>
      <c r="E31" s="22"/>
      <c r="F31" s="390"/>
      <c r="G31" s="391"/>
      <c r="H31" s="39"/>
      <c r="J31" s="360"/>
      <c r="K31" s="61"/>
      <c r="L31" s="360"/>
      <c r="M31" s="360"/>
      <c r="N31" s="61"/>
    </row>
    <row r="32" spans="2:14" x14ac:dyDescent="0.25">
      <c r="B32" s="44"/>
      <c r="C32" s="14"/>
      <c r="D32" s="22"/>
      <c r="E32" s="22"/>
      <c r="F32" s="390"/>
      <c r="G32" s="391"/>
      <c r="H32" s="39"/>
      <c r="J32" s="360"/>
      <c r="K32" s="61"/>
      <c r="L32" s="360"/>
      <c r="M32" s="360"/>
      <c r="N32" s="61"/>
    </row>
    <row r="33" spans="2:14" ht="12" customHeight="1" x14ac:dyDescent="0.25">
      <c r="B33" s="44"/>
      <c r="C33" s="14"/>
      <c r="D33" s="22"/>
      <c r="E33" s="22"/>
      <c r="F33" s="390"/>
      <c r="G33" s="391"/>
      <c r="H33" s="39"/>
      <c r="J33" s="360"/>
      <c r="K33" s="61"/>
      <c r="L33" s="360"/>
      <c r="M33" s="360"/>
      <c r="N33" s="61"/>
    </row>
    <row r="34" spans="2:14" x14ac:dyDescent="0.25">
      <c r="B34" s="44"/>
      <c r="C34" s="14"/>
      <c r="D34" s="22"/>
      <c r="E34" s="22"/>
      <c r="F34" s="390"/>
      <c r="G34" s="391"/>
      <c r="H34" s="39"/>
      <c r="J34" s="360"/>
      <c r="K34" s="61"/>
      <c r="L34" s="360"/>
      <c r="M34" s="360"/>
      <c r="N34" s="61"/>
    </row>
    <row r="35" spans="2:14" x14ac:dyDescent="0.25">
      <c r="B35" s="44"/>
      <c r="C35" s="14"/>
      <c r="D35" s="22"/>
      <c r="E35" s="22"/>
      <c r="F35" s="390"/>
      <c r="G35" s="391"/>
      <c r="H35" s="39"/>
      <c r="J35" s="360"/>
      <c r="K35" s="61"/>
      <c r="L35" s="360"/>
      <c r="M35" s="360"/>
      <c r="N35" s="61"/>
    </row>
    <row r="36" spans="2:14" x14ac:dyDescent="0.25">
      <c r="B36" s="44"/>
      <c r="C36" s="14"/>
      <c r="D36" s="22"/>
      <c r="E36" s="22"/>
      <c r="F36" s="390"/>
      <c r="G36" s="391"/>
      <c r="H36" s="39"/>
      <c r="J36" s="360"/>
      <c r="K36" s="61"/>
      <c r="L36" s="360"/>
      <c r="M36" s="360"/>
      <c r="N36" s="61"/>
    </row>
    <row r="37" spans="2:14" x14ac:dyDescent="0.25">
      <c r="B37" s="44"/>
      <c r="C37" s="14"/>
      <c r="D37" s="22"/>
      <c r="E37" s="22"/>
      <c r="F37" s="390"/>
      <c r="G37" s="391"/>
      <c r="H37" s="39"/>
      <c r="J37" s="360"/>
      <c r="K37" s="61"/>
      <c r="L37" s="360"/>
      <c r="M37" s="360"/>
      <c r="N37" s="61"/>
    </row>
    <row r="38" spans="2:14" x14ac:dyDescent="0.25">
      <c r="B38" s="44"/>
      <c r="C38" s="14"/>
      <c r="D38" s="22"/>
      <c r="E38" s="22"/>
      <c r="F38" s="390"/>
      <c r="G38" s="391"/>
      <c r="H38" s="39"/>
      <c r="J38" s="360"/>
      <c r="K38" s="61"/>
      <c r="L38" s="360"/>
      <c r="M38" s="360"/>
      <c r="N38" s="61"/>
    </row>
    <row r="39" spans="2:14" x14ac:dyDescent="0.25">
      <c r="B39" s="44"/>
      <c r="C39" s="14"/>
      <c r="D39" s="22"/>
      <c r="E39" s="22"/>
      <c r="F39" s="390"/>
      <c r="G39" s="391"/>
      <c r="H39" s="39"/>
      <c r="J39" s="360"/>
      <c r="K39" s="61"/>
      <c r="L39" s="360"/>
      <c r="M39" s="360"/>
      <c r="N39" s="61"/>
    </row>
    <row r="40" spans="2:14" x14ac:dyDescent="0.25">
      <c r="B40" s="44"/>
      <c r="C40" s="14"/>
      <c r="D40" s="22"/>
      <c r="E40" s="22"/>
      <c r="F40" s="390"/>
      <c r="G40" s="391"/>
      <c r="H40" s="39"/>
      <c r="J40" s="360"/>
      <c r="K40" s="61"/>
      <c r="L40" s="360"/>
      <c r="M40" s="360"/>
      <c r="N40" s="61"/>
    </row>
    <row r="41" spans="2:14" x14ac:dyDescent="0.25">
      <c r="B41" s="44"/>
      <c r="C41" s="14"/>
      <c r="D41" s="22"/>
      <c r="E41" s="22"/>
      <c r="F41" s="390"/>
      <c r="G41" s="391"/>
      <c r="H41" s="39"/>
      <c r="J41" s="360"/>
      <c r="K41" s="61"/>
      <c r="L41" s="360"/>
      <c r="M41" s="360"/>
      <c r="N41" s="61"/>
    </row>
    <row r="42" spans="2:14" x14ac:dyDescent="0.25">
      <c r="B42" s="44"/>
      <c r="C42" s="14"/>
      <c r="D42" s="22"/>
      <c r="E42" s="22"/>
      <c r="F42" s="390"/>
      <c r="G42" s="391"/>
      <c r="H42" s="39"/>
      <c r="J42" s="360"/>
      <c r="K42" s="61"/>
      <c r="L42" s="360"/>
      <c r="M42" s="360"/>
      <c r="N42" s="61"/>
    </row>
    <row r="43" spans="2:14" x14ac:dyDescent="0.25">
      <c r="B43" s="44"/>
      <c r="C43" s="14"/>
      <c r="D43" s="22"/>
      <c r="E43" s="22"/>
      <c r="F43" s="390"/>
      <c r="G43" s="391"/>
      <c r="H43" s="39"/>
      <c r="J43" s="360"/>
      <c r="K43" s="61"/>
      <c r="L43" s="360"/>
      <c r="M43" s="360"/>
      <c r="N43" s="61"/>
    </row>
    <row r="44" spans="2:14" x14ac:dyDescent="0.25">
      <c r="B44" s="44"/>
      <c r="C44" s="14"/>
      <c r="D44" s="22"/>
      <c r="E44" s="22"/>
      <c r="F44" s="390"/>
      <c r="G44" s="391"/>
      <c r="H44" s="39"/>
      <c r="J44" s="360"/>
      <c r="K44" s="61"/>
      <c r="L44" s="360"/>
      <c r="M44" s="360"/>
      <c r="N44" s="61"/>
    </row>
    <row r="45" spans="2:14" x14ac:dyDescent="0.25">
      <c r="B45" s="44"/>
      <c r="C45" s="14"/>
      <c r="D45" s="22"/>
      <c r="E45" s="22"/>
      <c r="F45" s="390"/>
      <c r="G45" s="391"/>
      <c r="H45" s="39"/>
      <c r="J45" s="360"/>
      <c r="K45" s="61"/>
      <c r="L45" s="360"/>
      <c r="M45" s="360"/>
      <c r="N45" s="61"/>
    </row>
    <row r="46" spans="2:14" x14ac:dyDescent="0.25">
      <c r="B46" s="44"/>
      <c r="C46" s="14"/>
      <c r="D46" s="22"/>
      <c r="E46" s="22"/>
      <c r="F46" s="390"/>
      <c r="G46" s="391"/>
      <c r="H46" s="39"/>
      <c r="J46" s="360"/>
      <c r="K46" s="61"/>
      <c r="L46" s="360"/>
      <c r="M46" s="360"/>
      <c r="N46" s="61"/>
    </row>
    <row r="47" spans="2:14" x14ac:dyDescent="0.25">
      <c r="B47" s="44"/>
      <c r="C47" s="14"/>
      <c r="D47" s="22"/>
      <c r="E47" s="22"/>
      <c r="F47" s="390"/>
      <c r="G47" s="391"/>
      <c r="H47" s="39"/>
      <c r="J47" s="360"/>
      <c r="K47" s="61"/>
      <c r="L47" s="360"/>
      <c r="M47" s="360"/>
      <c r="N47" s="61"/>
    </row>
    <row r="48" spans="2:14" ht="12" customHeight="1" x14ac:dyDescent="0.25">
      <c r="B48" s="44"/>
      <c r="C48" s="14"/>
      <c r="D48" s="22"/>
      <c r="E48" s="22"/>
      <c r="F48" s="390"/>
      <c r="G48" s="391"/>
      <c r="H48" s="39"/>
      <c r="J48" s="360"/>
      <c r="K48" s="61"/>
      <c r="L48" s="360"/>
      <c r="M48" s="360"/>
      <c r="N48" s="61"/>
    </row>
    <row r="49" spans="2:14" x14ac:dyDescent="0.25">
      <c r="B49" s="44"/>
      <c r="C49" s="14"/>
      <c r="D49" s="22"/>
      <c r="E49" s="22"/>
      <c r="F49" s="390"/>
      <c r="G49" s="391"/>
      <c r="H49" s="39"/>
      <c r="J49" s="360"/>
      <c r="K49" s="61"/>
      <c r="L49" s="360"/>
      <c r="M49" s="360"/>
      <c r="N49" s="61"/>
    </row>
    <row r="50" spans="2:14" ht="12" customHeight="1" x14ac:dyDescent="0.25">
      <c r="B50" s="44"/>
      <c r="C50" s="14"/>
      <c r="D50" s="22"/>
      <c r="E50" s="22"/>
      <c r="F50" s="390"/>
      <c r="G50" s="391"/>
      <c r="H50" s="39"/>
      <c r="J50" s="360"/>
      <c r="K50" s="61"/>
      <c r="L50" s="360"/>
      <c r="M50" s="360"/>
      <c r="N50" s="61"/>
    </row>
    <row r="51" spans="2:14" s="28" customFormat="1" ht="19.5" customHeight="1" x14ac:dyDescent="0.25">
      <c r="B51" s="104">
        <f>$B$12</f>
        <v>0</v>
      </c>
      <c r="C51" s="30" t="str">
        <f>"TOTAL CARRIED FORWARD"&amp;IF(G51=G$1," TO SUMMARY (Page C"&amp;Page_A&amp;")","")</f>
        <v>TOTAL CARRIED FORWARD TO SUMMARY (Page C52)</v>
      </c>
      <c r="D51" s="31"/>
      <c r="E51" s="115"/>
      <c r="F51" s="395"/>
      <c r="G51" s="396"/>
      <c r="H51" s="33"/>
      <c r="J51" s="369"/>
      <c r="K51" s="33"/>
      <c r="L51" s="369"/>
      <c r="M51" s="369"/>
      <c r="N51" s="369"/>
    </row>
    <row r="52" spans="2:14" x14ac:dyDescent="0.25">
      <c r="J52" s="61"/>
      <c r="K52" s="61"/>
      <c r="L52" s="61"/>
      <c r="M52" s="61"/>
      <c r="N52" s="61"/>
    </row>
    <row r="53" spans="2:14" x14ac:dyDescent="0.25">
      <c r="J53" s="61"/>
      <c r="K53" s="61"/>
      <c r="L53" s="61"/>
      <c r="M53" s="61"/>
      <c r="N53" s="61"/>
    </row>
  </sheetData>
  <sheetProtection algorithmName="SHA-512" hashValue="nDCsqnScxucwb7YQaHd0wF7KOZrsQTVvYQmyWM1IWr7OiU03Blyhl01lcPs6EzYtCCL/idYV8pwApePXmPmv1A==" saltValue="8bm2zfSyhr1wOF02A1uazA==" spinCount="100000" sheet="1" objects="1" scenarios="1"/>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40BD65E8-A742-4C0C-8922-F9427FE54419}">
            <xm:f>AND(Information!$C$8=FALSE,$D10&lt;&gt;"P C Sum",$D10&lt;&gt;"PC Sum",$D10&lt;&gt;"P Sum",$D10&lt;&gt;"Prov Sum")</xm:f>
            <x14:dxf>
              <font>
                <strike val="0"/>
                <color theme="0"/>
              </font>
              <numFmt numFmtId="4" formatCode="#,##0.00"/>
            </x14:dxf>
          </x14:cfRule>
          <xm:sqref>F10:G50</xm:sqref>
        </x14:conditionalFormatting>
        <x14:conditionalFormatting xmlns:xm="http://schemas.microsoft.com/office/excel/2006/main">
          <x14:cfRule type="expression" priority="2" id="{62E893FB-2945-4AD8-9E3F-6C9D189B32C0}">
            <xm:f>AND(Information!$C$8=FALSE,$D51&lt;&gt;"P C Sum",$D51&lt;&gt;"PC Sum",$D51&lt;&gt;"P Sum",$D51&lt;&gt;"Prov Sum")</xm:f>
            <x14:dxf>
              <font>
                <strike val="0"/>
                <color theme="0"/>
              </font>
              <numFmt numFmtId="4" formatCode="#,##0.00"/>
            </x14:dxf>
          </x14:cfRule>
          <xm:sqref>G51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16E6-34D4-4A1D-B9BA-877796141B5E}">
  <sheetPr codeName="Sheet16">
    <tabColor rgb="FF00B050"/>
  </sheetPr>
  <dimension ref="A1:V118"/>
  <sheetViews>
    <sheetView view="pageBreakPreview" topLeftCell="A97" zoomScale="55" zoomScaleNormal="125" zoomScaleSheetLayoutView="55" zoomScalePageLayoutView="125" workbookViewId="0">
      <selection activeCell="G106" sqref="G106"/>
    </sheetView>
  </sheetViews>
  <sheetFormatPr defaultColWidth="6.88671875" defaultRowHeight="13.2" x14ac:dyDescent="0.25"/>
  <cols>
    <col min="1" max="1" width="0.88671875" style="1" customWidth="1"/>
    <col min="2" max="2" width="11.5546875" style="34"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10" width="6.88671875" style="1"/>
    <col min="11" max="11" width="10.6640625" style="1" bestFit="1" customWidth="1"/>
    <col min="12" max="13" width="6.88671875" style="1"/>
    <col min="14" max="14" width="9.33203125" style="1" customWidth="1"/>
    <col min="15" max="16384" width="6.88671875" style="1"/>
  </cols>
  <sheetData>
    <row r="1" spans="2:22" x14ac:dyDescent="0.25">
      <c r="G1" s="171"/>
    </row>
    <row r="2" spans="2:22" x14ac:dyDescent="0.25">
      <c r="B2" s="86" t="str">
        <f>Client1</f>
        <v>Province of KwaZulu-Natal</v>
      </c>
      <c r="C2" s="87"/>
      <c r="D2" s="60"/>
      <c r="E2" s="428" t="str">
        <f>"Contract No. "&amp;ContractNo</f>
        <v>Contract No. ZNB01239/00000/00/PMC/INF/21/T</v>
      </c>
      <c r="F2" s="428"/>
      <c r="G2" s="428"/>
      <c r="J2" s="231"/>
      <c r="K2" s="231"/>
      <c r="L2" s="231"/>
      <c r="M2" s="232"/>
    </row>
    <row r="3" spans="2:22" x14ac:dyDescent="0.25">
      <c r="B3" s="85" t="str">
        <f>Client2</f>
        <v>Department of Transport</v>
      </c>
      <c r="C3" s="87"/>
      <c r="D3" s="60"/>
      <c r="E3" s="60"/>
      <c r="F3" s="61"/>
      <c r="G3" s="88"/>
      <c r="J3" s="61"/>
      <c r="K3" s="61"/>
      <c r="L3" s="61"/>
      <c r="M3" s="61"/>
      <c r="N3" s="61"/>
      <c r="O3" s="61"/>
      <c r="P3" s="61"/>
      <c r="Q3" s="61"/>
      <c r="R3" s="61"/>
      <c r="S3" s="61"/>
      <c r="T3" s="61"/>
      <c r="U3" s="61"/>
      <c r="V3" s="61"/>
    </row>
    <row r="4" spans="2:22" x14ac:dyDescent="0.25">
      <c r="B4" s="62"/>
      <c r="C4" s="62"/>
      <c r="D4" s="63"/>
      <c r="E4" s="63"/>
      <c r="F4" s="64"/>
      <c r="G4" s="89"/>
      <c r="J4" s="61"/>
      <c r="K4" s="61"/>
      <c r="L4" s="61"/>
      <c r="M4" s="61"/>
      <c r="N4" s="61"/>
      <c r="O4" s="61"/>
      <c r="P4" s="61"/>
      <c r="Q4" s="61"/>
      <c r="R4" s="61"/>
      <c r="S4" s="61"/>
      <c r="T4" s="61"/>
      <c r="U4" s="61"/>
      <c r="V4" s="61"/>
    </row>
    <row r="5" spans="2:22" x14ac:dyDescent="0.25">
      <c r="B5" s="426" t="s">
        <v>8</v>
      </c>
      <c r="C5" s="427"/>
      <c r="D5" s="427"/>
      <c r="E5" s="427"/>
      <c r="F5" s="427"/>
      <c r="G5" s="423" t="str">
        <f>"CHAPTER "&amp;B11</f>
        <v>CHAPTER C8.8</v>
      </c>
      <c r="H5" s="6"/>
      <c r="J5" s="61"/>
      <c r="K5" s="61"/>
      <c r="L5" s="61"/>
      <c r="M5" s="61"/>
      <c r="N5" s="61"/>
      <c r="O5" s="61"/>
      <c r="P5" s="61"/>
      <c r="Q5" s="61"/>
      <c r="R5" s="61"/>
      <c r="S5" s="61"/>
      <c r="T5" s="61"/>
      <c r="U5" s="61"/>
      <c r="V5" s="61"/>
    </row>
    <row r="6" spans="2:22" ht="7.5" customHeight="1" x14ac:dyDescent="0.25">
      <c r="B6" s="419" t="str">
        <f>ContractDescription</f>
        <v>PROVISION OF ROUTINE AND SAFETY MAINTENANCE ON VARIOUS ROADS WITHIN THE TAYLORS HALT ZONE - VULINDLELA AREA OFFICE</v>
      </c>
      <c r="C6" s="420"/>
      <c r="D6" s="420"/>
      <c r="E6" s="420"/>
      <c r="F6" s="420"/>
      <c r="G6" s="424"/>
      <c r="H6" s="8"/>
      <c r="J6" s="61"/>
      <c r="K6" s="61"/>
      <c r="L6" s="61"/>
      <c r="M6" s="61"/>
      <c r="N6" s="61"/>
      <c r="O6" s="61"/>
      <c r="P6" s="61"/>
      <c r="Q6" s="61"/>
      <c r="R6" s="61"/>
      <c r="S6" s="61"/>
      <c r="T6" s="61"/>
      <c r="U6" s="61"/>
      <c r="V6" s="61"/>
    </row>
    <row r="7" spans="2:22" ht="12.75" customHeight="1" x14ac:dyDescent="0.25">
      <c r="B7" s="419"/>
      <c r="C7" s="420"/>
      <c r="D7" s="420"/>
      <c r="E7" s="420"/>
      <c r="F7" s="420"/>
      <c r="G7" s="424"/>
      <c r="H7" s="8"/>
      <c r="J7" s="61"/>
      <c r="K7" s="61"/>
      <c r="L7" s="61"/>
      <c r="M7" s="61"/>
      <c r="N7" s="61"/>
      <c r="O7" s="61"/>
      <c r="P7" s="61"/>
      <c r="Q7" s="61"/>
      <c r="R7" s="61"/>
      <c r="S7" s="61"/>
      <c r="T7" s="61"/>
      <c r="U7" s="61"/>
      <c r="V7" s="61"/>
    </row>
    <row r="8" spans="2:22" ht="7.5" customHeight="1" x14ac:dyDescent="0.25">
      <c r="B8" s="421"/>
      <c r="C8" s="422"/>
      <c r="D8" s="422"/>
      <c r="E8" s="422"/>
      <c r="F8" s="422"/>
      <c r="G8" s="425"/>
      <c r="H8" s="8"/>
      <c r="J8" s="61"/>
      <c r="K8" s="61"/>
      <c r="L8" s="61"/>
      <c r="M8" s="61"/>
      <c r="N8" s="61"/>
      <c r="O8" s="61"/>
      <c r="P8" s="61"/>
      <c r="Q8" s="61"/>
      <c r="R8" s="61"/>
      <c r="S8" s="61"/>
      <c r="T8" s="61"/>
      <c r="U8" s="61"/>
      <c r="V8" s="61"/>
    </row>
    <row r="9" spans="2:22" s="9" customFormat="1" ht="24.9" customHeight="1" x14ac:dyDescent="0.25">
      <c r="B9" s="10" t="s">
        <v>0</v>
      </c>
      <c r="C9" s="11" t="s">
        <v>1</v>
      </c>
      <c r="D9" s="11" t="s">
        <v>2</v>
      </c>
      <c r="E9" s="11" t="s">
        <v>3</v>
      </c>
      <c r="F9" s="11" t="s">
        <v>4</v>
      </c>
      <c r="G9" s="11" t="s">
        <v>5</v>
      </c>
      <c r="H9" s="12"/>
      <c r="J9" s="358"/>
      <c r="K9" s="358"/>
      <c r="L9" s="358"/>
      <c r="M9" s="358"/>
      <c r="N9" s="367"/>
      <c r="O9" s="367"/>
      <c r="P9" s="367"/>
      <c r="Q9" s="367"/>
      <c r="R9" s="367"/>
      <c r="S9" s="367"/>
      <c r="T9" s="367"/>
      <c r="U9" s="367"/>
      <c r="V9" s="367"/>
    </row>
    <row r="10" spans="2:22" x14ac:dyDescent="0.25">
      <c r="B10" s="44"/>
      <c r="C10" s="14"/>
      <c r="D10" s="15"/>
      <c r="E10" s="15"/>
      <c r="F10" s="16"/>
      <c r="G10" s="17" t="str">
        <f t="shared" ref="G10:G16" si="0">IF(D10="","",E10*F10)</f>
        <v/>
      </c>
      <c r="H10" s="18"/>
      <c r="J10" s="359"/>
      <c r="K10" s="359"/>
      <c r="L10" s="359"/>
      <c r="M10" s="359"/>
      <c r="N10" s="61"/>
      <c r="O10" s="61"/>
      <c r="P10" s="61"/>
      <c r="Q10" s="61"/>
      <c r="R10" s="61"/>
      <c r="S10" s="61"/>
      <c r="T10" s="61"/>
      <c r="U10" s="61"/>
      <c r="V10" s="61"/>
    </row>
    <row r="11" spans="2:22" x14ac:dyDescent="0.25">
      <c r="B11" s="56" t="s">
        <v>370</v>
      </c>
      <c r="C11" s="20" t="s">
        <v>371</v>
      </c>
      <c r="D11" s="22"/>
      <c r="E11" s="22"/>
      <c r="F11" s="16"/>
      <c r="G11" s="24" t="str">
        <f t="shared" si="0"/>
        <v/>
      </c>
      <c r="H11" s="39"/>
      <c r="J11" s="360"/>
      <c r="K11" s="360"/>
      <c r="L11" s="360"/>
      <c r="M11" s="360"/>
      <c r="N11" s="61"/>
      <c r="O11" s="61"/>
      <c r="P11" s="61"/>
      <c r="Q11" s="61"/>
      <c r="R11" s="61"/>
      <c r="S11" s="61"/>
      <c r="T11" s="61"/>
      <c r="U11" s="61"/>
      <c r="V11" s="61"/>
    </row>
    <row r="12" spans="2:22" x14ac:dyDescent="0.25">
      <c r="B12" s="44"/>
      <c r="C12" s="14"/>
      <c r="D12" s="22"/>
      <c r="E12" s="22"/>
      <c r="F12" s="16"/>
      <c r="G12" s="24" t="str">
        <f t="shared" si="0"/>
        <v/>
      </c>
      <c r="H12" s="39"/>
      <c r="J12" s="360"/>
      <c r="K12" s="360"/>
      <c r="L12" s="360"/>
      <c r="M12" s="360"/>
      <c r="N12" s="61"/>
      <c r="O12" s="61"/>
      <c r="P12" s="61"/>
      <c r="Q12" s="61"/>
      <c r="R12" s="61"/>
      <c r="S12" s="61"/>
      <c r="T12" s="61"/>
      <c r="U12" s="61"/>
      <c r="V12" s="61"/>
    </row>
    <row r="13" spans="2:22" x14ac:dyDescent="0.25">
      <c r="B13" s="56" t="s">
        <v>372</v>
      </c>
      <c r="C13" s="20" t="s">
        <v>373</v>
      </c>
      <c r="D13" s="71"/>
      <c r="E13" s="22"/>
      <c r="F13" s="16"/>
      <c r="G13" s="24" t="str">
        <f t="shared" si="0"/>
        <v/>
      </c>
      <c r="H13" s="39"/>
      <c r="J13" s="370"/>
      <c r="K13" s="61"/>
      <c r="L13" s="370"/>
      <c r="M13" s="370"/>
      <c r="N13" s="61"/>
      <c r="O13" s="61"/>
      <c r="P13" s="61"/>
      <c r="Q13" s="61"/>
      <c r="R13" s="61"/>
      <c r="S13" s="61"/>
      <c r="T13" s="61"/>
      <c r="U13" s="61"/>
      <c r="V13" s="61"/>
    </row>
    <row r="14" spans="2:22" x14ac:dyDescent="0.25">
      <c r="B14" s="108"/>
      <c r="C14" s="163"/>
      <c r="D14" s="71"/>
      <c r="E14" s="23"/>
      <c r="F14" s="16"/>
      <c r="G14" s="24" t="str">
        <f t="shared" si="0"/>
        <v/>
      </c>
      <c r="H14" s="40"/>
      <c r="J14" s="360"/>
      <c r="K14" s="61"/>
      <c r="L14" s="360"/>
      <c r="M14" s="360"/>
      <c r="N14" s="61"/>
      <c r="O14" s="61"/>
      <c r="P14" s="61"/>
      <c r="Q14" s="61"/>
      <c r="R14" s="61"/>
      <c r="S14" s="61"/>
      <c r="T14" s="61"/>
      <c r="U14" s="61"/>
      <c r="V14" s="61"/>
    </row>
    <row r="15" spans="2:22" x14ac:dyDescent="0.25">
      <c r="B15" s="108" t="s">
        <v>374</v>
      </c>
      <c r="C15" s="163" t="s">
        <v>375</v>
      </c>
      <c r="D15" s="71"/>
      <c r="E15" s="23"/>
      <c r="F15" s="16"/>
      <c r="G15" s="24" t="str">
        <f t="shared" si="0"/>
        <v/>
      </c>
      <c r="H15" s="39"/>
      <c r="J15" s="360"/>
      <c r="K15" s="61"/>
      <c r="L15" s="360"/>
      <c r="M15" s="360"/>
      <c r="N15" s="61"/>
      <c r="O15" s="61"/>
      <c r="P15" s="61"/>
      <c r="Q15" s="61"/>
      <c r="R15" s="61"/>
      <c r="S15" s="61"/>
      <c r="T15" s="61"/>
      <c r="U15" s="61"/>
      <c r="V15" s="61"/>
    </row>
    <row r="16" spans="2:22" x14ac:dyDescent="0.25">
      <c r="B16" s="108"/>
      <c r="C16" s="163"/>
      <c r="D16" s="71"/>
      <c r="E16" s="23"/>
      <c r="F16" s="390"/>
      <c r="G16" s="391" t="str">
        <f t="shared" si="0"/>
        <v/>
      </c>
      <c r="J16" s="360"/>
      <c r="K16" s="61"/>
      <c r="L16" s="360"/>
      <c r="M16" s="360"/>
      <c r="N16" s="61"/>
      <c r="O16" s="61"/>
      <c r="P16" s="61"/>
      <c r="Q16" s="61"/>
      <c r="R16" s="61"/>
      <c r="S16" s="61"/>
      <c r="T16" s="61"/>
      <c r="U16" s="61"/>
      <c r="V16" s="61"/>
    </row>
    <row r="17" spans="2:22" x14ac:dyDescent="0.25">
      <c r="B17" s="108" t="s">
        <v>34</v>
      </c>
      <c r="C17" s="163" t="s">
        <v>376</v>
      </c>
      <c r="D17" s="71" t="s">
        <v>6</v>
      </c>
      <c r="E17" s="344">
        <v>11795</v>
      </c>
      <c r="F17" s="390"/>
      <c r="G17" s="391"/>
      <c r="J17" s="386"/>
      <c r="K17" s="61"/>
      <c r="L17" s="360"/>
      <c r="M17" s="360"/>
      <c r="N17" s="61"/>
      <c r="O17" s="61"/>
      <c r="P17" s="61"/>
      <c r="Q17" s="61"/>
      <c r="R17" s="61"/>
      <c r="S17" s="61"/>
      <c r="T17" s="61"/>
      <c r="U17" s="61"/>
      <c r="V17" s="61"/>
    </row>
    <row r="18" spans="2:22" x14ac:dyDescent="0.25">
      <c r="B18" s="108"/>
      <c r="C18" s="163"/>
      <c r="D18" s="71"/>
      <c r="E18" s="23"/>
      <c r="F18" s="390"/>
      <c r="G18" s="391"/>
      <c r="J18" s="360"/>
      <c r="K18" s="61"/>
      <c r="L18" s="360"/>
      <c r="M18" s="360"/>
      <c r="N18" s="61"/>
      <c r="O18" s="61"/>
      <c r="P18" s="61"/>
      <c r="Q18" s="61"/>
      <c r="R18" s="61"/>
      <c r="S18" s="61"/>
      <c r="T18" s="61"/>
      <c r="U18" s="61"/>
      <c r="V18" s="61"/>
    </row>
    <row r="19" spans="2:22" x14ac:dyDescent="0.25">
      <c r="B19" s="108" t="s">
        <v>35</v>
      </c>
      <c r="C19" s="163" t="s">
        <v>377</v>
      </c>
      <c r="D19" s="71" t="s">
        <v>6</v>
      </c>
      <c r="E19" s="23">
        <v>50</v>
      </c>
      <c r="F19" s="390"/>
      <c r="G19" s="391"/>
      <c r="H19" s="39"/>
      <c r="J19" s="360"/>
      <c r="K19" s="61"/>
      <c r="L19" s="360"/>
      <c r="M19" s="360"/>
      <c r="N19" s="61"/>
      <c r="O19" s="61"/>
      <c r="P19" s="61"/>
      <c r="Q19" s="61"/>
      <c r="R19" s="61"/>
      <c r="S19" s="61"/>
      <c r="T19" s="61"/>
      <c r="U19" s="61"/>
      <c r="V19" s="61"/>
    </row>
    <row r="20" spans="2:22" x14ac:dyDescent="0.25">
      <c r="B20" s="108"/>
      <c r="C20" s="163"/>
      <c r="D20" s="71"/>
      <c r="E20" s="23"/>
      <c r="F20" s="390"/>
      <c r="G20" s="391"/>
      <c r="H20" s="39"/>
      <c r="J20" s="360"/>
      <c r="K20" s="61"/>
      <c r="L20" s="360"/>
      <c r="M20" s="360"/>
      <c r="N20" s="61"/>
      <c r="O20" s="61"/>
      <c r="P20" s="61"/>
      <c r="Q20" s="61"/>
      <c r="R20" s="61"/>
      <c r="S20" s="61"/>
      <c r="T20" s="61"/>
      <c r="U20" s="61"/>
      <c r="V20" s="61"/>
    </row>
    <row r="21" spans="2:22" x14ac:dyDescent="0.25">
      <c r="B21" s="108" t="s">
        <v>40</v>
      </c>
      <c r="C21" s="163" t="s">
        <v>438</v>
      </c>
      <c r="D21" s="71" t="s">
        <v>6</v>
      </c>
      <c r="E21" s="23">
        <v>10</v>
      </c>
      <c r="F21" s="390"/>
      <c r="G21" s="391"/>
      <c r="H21" s="40"/>
      <c r="J21" s="360"/>
      <c r="K21" s="61"/>
      <c r="L21" s="360"/>
      <c r="M21" s="360"/>
      <c r="N21" s="61"/>
      <c r="O21" s="61"/>
      <c r="P21" s="61"/>
      <c r="Q21" s="61"/>
      <c r="R21" s="61"/>
      <c r="S21" s="61"/>
      <c r="T21" s="61"/>
      <c r="U21" s="61"/>
      <c r="V21" s="61"/>
    </row>
    <row r="22" spans="2:22" x14ac:dyDescent="0.25">
      <c r="B22" s="108"/>
      <c r="C22" s="163"/>
      <c r="D22" s="71"/>
      <c r="E22" s="25"/>
      <c r="F22" s="390"/>
      <c r="G22" s="391"/>
      <c r="H22" s="18"/>
      <c r="J22" s="360"/>
      <c r="K22" s="61"/>
      <c r="L22" s="360"/>
      <c r="M22" s="360"/>
      <c r="N22" s="61"/>
      <c r="O22" s="61"/>
      <c r="P22" s="61"/>
      <c r="Q22" s="61"/>
      <c r="R22" s="61"/>
      <c r="S22" s="61"/>
      <c r="T22" s="61"/>
      <c r="U22" s="61"/>
      <c r="V22" s="61"/>
    </row>
    <row r="23" spans="2:22" s="306" customFormat="1" x14ac:dyDescent="0.25">
      <c r="B23" s="307" t="s">
        <v>378</v>
      </c>
      <c r="C23" s="308" t="s">
        <v>379</v>
      </c>
      <c r="D23" s="309"/>
      <c r="E23" s="310"/>
      <c r="F23" s="397"/>
      <c r="G23" s="398"/>
      <c r="H23" s="196"/>
      <c r="J23" s="387"/>
      <c r="K23" s="363"/>
      <c r="L23" s="387"/>
      <c r="M23" s="387"/>
      <c r="N23" s="388"/>
      <c r="O23" s="388"/>
      <c r="P23" s="388"/>
      <c r="Q23" s="388"/>
      <c r="R23" s="388"/>
      <c r="S23" s="388"/>
      <c r="T23" s="61"/>
      <c r="U23" s="388"/>
      <c r="V23" s="388"/>
    </row>
    <row r="24" spans="2:22" s="145" customFormat="1" x14ac:dyDescent="0.25">
      <c r="B24" s="307"/>
      <c r="C24" s="308"/>
      <c r="D24" s="309"/>
      <c r="E24" s="151"/>
      <c r="F24" s="397"/>
      <c r="G24" s="398"/>
      <c r="H24" s="155"/>
      <c r="J24" s="387"/>
      <c r="K24" s="363"/>
      <c r="L24" s="387"/>
      <c r="M24" s="387"/>
      <c r="N24" s="363"/>
      <c r="O24" s="363"/>
      <c r="P24" s="363"/>
      <c r="Q24" s="363"/>
      <c r="R24" s="363"/>
      <c r="S24" s="363"/>
      <c r="T24" s="61"/>
      <c r="U24" s="363"/>
      <c r="V24" s="363"/>
    </row>
    <row r="25" spans="2:22" s="145" customFormat="1" x14ac:dyDescent="0.25">
      <c r="B25" s="307" t="s">
        <v>34</v>
      </c>
      <c r="C25" s="308" t="s">
        <v>380</v>
      </c>
      <c r="D25" s="309" t="s">
        <v>6</v>
      </c>
      <c r="E25" s="151">
        <v>48</v>
      </c>
      <c r="F25" s="397"/>
      <c r="G25" s="398"/>
      <c r="H25" s="155"/>
      <c r="J25" s="387"/>
      <c r="K25" s="363"/>
      <c r="L25" s="387"/>
      <c r="M25" s="387"/>
      <c r="N25" s="363"/>
      <c r="O25" s="363"/>
      <c r="P25" s="363"/>
      <c r="Q25" s="363"/>
      <c r="R25" s="363"/>
      <c r="S25" s="363"/>
      <c r="T25" s="61"/>
      <c r="U25" s="363"/>
      <c r="V25" s="363"/>
    </row>
    <row r="26" spans="2:22" s="145" customFormat="1" x14ac:dyDescent="0.25">
      <c r="B26" s="307"/>
      <c r="C26" s="308"/>
      <c r="D26" s="309"/>
      <c r="E26" s="151"/>
      <c r="F26" s="397"/>
      <c r="G26" s="398"/>
      <c r="H26" s="149"/>
      <c r="J26" s="387"/>
      <c r="K26" s="363"/>
      <c r="L26" s="387"/>
      <c r="M26" s="387"/>
      <c r="N26" s="363"/>
      <c r="O26" s="363"/>
      <c r="P26" s="363"/>
      <c r="Q26" s="363"/>
      <c r="R26" s="363"/>
      <c r="S26" s="363"/>
      <c r="T26" s="61"/>
      <c r="U26" s="363"/>
      <c r="V26" s="363"/>
    </row>
    <row r="27" spans="2:22" s="145" customFormat="1" x14ac:dyDescent="0.25">
      <c r="B27" s="307" t="s">
        <v>35</v>
      </c>
      <c r="C27" s="308" t="s">
        <v>381</v>
      </c>
      <c r="D27" s="309" t="s">
        <v>6</v>
      </c>
      <c r="E27" s="344">
        <v>8071</v>
      </c>
      <c r="F27" s="397"/>
      <c r="G27" s="398"/>
      <c r="H27" s="149"/>
      <c r="J27" s="387"/>
      <c r="K27" s="363"/>
      <c r="L27" s="387"/>
      <c r="M27" s="387"/>
      <c r="N27" s="363"/>
      <c r="O27" s="363"/>
      <c r="P27" s="363"/>
      <c r="Q27" s="363"/>
      <c r="R27" s="363"/>
      <c r="S27" s="363"/>
      <c r="T27" s="61"/>
      <c r="U27" s="363"/>
      <c r="V27" s="363"/>
    </row>
    <row r="28" spans="2:22" s="145" customFormat="1" x14ac:dyDescent="0.25">
      <c r="B28" s="307"/>
      <c r="C28" s="308"/>
      <c r="D28" s="309"/>
      <c r="E28" s="151"/>
      <c r="F28" s="397"/>
      <c r="G28" s="398"/>
      <c r="H28" s="149"/>
      <c r="J28" s="387"/>
      <c r="K28" s="363"/>
      <c r="L28" s="387"/>
      <c r="M28" s="387"/>
      <c r="N28" s="363"/>
      <c r="O28" s="363"/>
      <c r="P28" s="363"/>
      <c r="Q28" s="363"/>
      <c r="R28" s="363"/>
      <c r="S28" s="363"/>
      <c r="T28" s="61"/>
      <c r="U28" s="363"/>
      <c r="V28" s="363"/>
    </row>
    <row r="29" spans="2:22" s="145" customFormat="1" x14ac:dyDescent="0.25">
      <c r="B29" s="307" t="s">
        <v>40</v>
      </c>
      <c r="C29" s="308" t="s">
        <v>509</v>
      </c>
      <c r="D29" s="309" t="s">
        <v>6</v>
      </c>
      <c r="E29" s="151">
        <v>10</v>
      </c>
      <c r="F29" s="397"/>
      <c r="G29" s="398"/>
      <c r="H29" s="149"/>
      <c r="J29" s="387"/>
      <c r="K29" s="363"/>
      <c r="L29" s="387"/>
      <c r="M29" s="387"/>
      <c r="N29" s="363"/>
      <c r="O29" s="363"/>
      <c r="P29" s="363"/>
      <c r="Q29" s="363"/>
      <c r="R29" s="363"/>
      <c r="S29" s="363"/>
      <c r="T29" s="61"/>
      <c r="U29" s="363"/>
      <c r="V29" s="363"/>
    </row>
    <row r="30" spans="2:22" s="145" customFormat="1" x14ac:dyDescent="0.25">
      <c r="B30" s="307"/>
      <c r="C30" s="308"/>
      <c r="D30" s="309"/>
      <c r="E30" s="148"/>
      <c r="F30" s="397"/>
      <c r="G30" s="398"/>
      <c r="H30" s="149"/>
      <c r="J30" s="387"/>
      <c r="K30" s="363"/>
      <c r="L30" s="387"/>
      <c r="M30" s="387"/>
      <c r="N30" s="363"/>
      <c r="O30" s="363"/>
      <c r="P30" s="363"/>
      <c r="Q30" s="363"/>
      <c r="R30" s="363"/>
      <c r="S30" s="363"/>
      <c r="T30" s="61"/>
      <c r="U30" s="363"/>
      <c r="V30" s="363"/>
    </row>
    <row r="31" spans="2:22" s="145" customFormat="1" x14ac:dyDescent="0.25">
      <c r="B31" s="307" t="s">
        <v>383</v>
      </c>
      <c r="C31" s="308" t="s">
        <v>384</v>
      </c>
      <c r="D31" s="309"/>
      <c r="E31" s="148"/>
      <c r="F31" s="397"/>
      <c r="G31" s="398"/>
      <c r="H31" s="149"/>
      <c r="J31" s="387"/>
      <c r="K31" s="363"/>
      <c r="L31" s="387"/>
      <c r="M31" s="387"/>
      <c r="N31" s="363"/>
      <c r="O31" s="363"/>
      <c r="P31" s="363"/>
      <c r="Q31" s="363"/>
      <c r="R31" s="363"/>
      <c r="S31" s="363"/>
      <c r="T31" s="61"/>
      <c r="U31" s="363"/>
      <c r="V31" s="363"/>
    </row>
    <row r="32" spans="2:22" s="145" customFormat="1" x14ac:dyDescent="0.25">
      <c r="B32" s="307"/>
      <c r="C32" s="308"/>
      <c r="D32" s="309"/>
      <c r="E32" s="148"/>
      <c r="F32" s="397"/>
      <c r="G32" s="398"/>
      <c r="H32" s="149"/>
      <c r="J32" s="387"/>
      <c r="K32" s="363"/>
      <c r="L32" s="387"/>
      <c r="M32" s="387"/>
      <c r="N32" s="363"/>
      <c r="O32" s="363"/>
      <c r="P32" s="363"/>
      <c r="Q32" s="363"/>
      <c r="R32" s="363"/>
      <c r="S32" s="363"/>
      <c r="T32" s="61"/>
      <c r="U32" s="363"/>
      <c r="V32" s="363"/>
    </row>
    <row r="33" spans="2:22" s="145" customFormat="1" x14ac:dyDescent="0.25">
      <c r="B33" s="307" t="s">
        <v>34</v>
      </c>
      <c r="C33" s="308" t="s">
        <v>380</v>
      </c>
      <c r="D33" s="309" t="s">
        <v>6</v>
      </c>
      <c r="E33" s="148">
        <v>10</v>
      </c>
      <c r="F33" s="390"/>
      <c r="G33" s="398"/>
      <c r="H33" s="149"/>
      <c r="J33" s="387"/>
      <c r="K33" s="363"/>
      <c r="L33" s="387"/>
      <c r="M33" s="387"/>
      <c r="N33" s="363"/>
      <c r="O33" s="363"/>
      <c r="P33" s="363"/>
      <c r="Q33" s="363"/>
      <c r="R33" s="363"/>
      <c r="S33" s="363"/>
      <c r="T33" s="61"/>
      <c r="U33" s="363"/>
      <c r="V33" s="363"/>
    </row>
    <row r="34" spans="2:22" s="145" customFormat="1" x14ac:dyDescent="0.25">
      <c r="B34" s="307"/>
      <c r="C34" s="308"/>
      <c r="D34" s="309"/>
      <c r="E34" s="148"/>
      <c r="F34" s="390"/>
      <c r="G34" s="398"/>
      <c r="H34" s="149"/>
      <c r="J34" s="387"/>
      <c r="K34" s="363"/>
      <c r="L34" s="387"/>
      <c r="M34" s="387"/>
      <c r="N34" s="363"/>
      <c r="O34" s="363"/>
      <c r="P34" s="363"/>
      <c r="Q34" s="363"/>
      <c r="R34" s="363"/>
      <c r="S34" s="363"/>
      <c r="T34" s="61"/>
      <c r="U34" s="363"/>
      <c r="V34" s="363"/>
    </row>
    <row r="35" spans="2:22" s="145" customFormat="1" x14ac:dyDescent="0.25">
      <c r="B35" s="307" t="s">
        <v>35</v>
      </c>
      <c r="C35" s="308" t="s">
        <v>385</v>
      </c>
      <c r="D35" s="309" t="s">
        <v>6</v>
      </c>
      <c r="E35" s="345">
        <v>7675</v>
      </c>
      <c r="F35" s="390"/>
      <c r="G35" s="398"/>
      <c r="H35" s="149"/>
      <c r="J35" s="387"/>
      <c r="K35" s="363"/>
      <c r="L35" s="387"/>
      <c r="M35" s="387"/>
      <c r="N35" s="363"/>
      <c r="O35" s="363"/>
      <c r="P35" s="363"/>
      <c r="Q35" s="363"/>
      <c r="R35" s="363"/>
      <c r="S35" s="363"/>
      <c r="T35" s="61"/>
      <c r="U35" s="363"/>
      <c r="V35" s="363"/>
    </row>
    <row r="36" spans="2:22" s="145" customFormat="1" x14ac:dyDescent="0.25">
      <c r="B36" s="307"/>
      <c r="C36" s="308"/>
      <c r="D36" s="309"/>
      <c r="E36" s="148"/>
      <c r="F36" s="390"/>
      <c r="G36" s="398"/>
      <c r="H36" s="149"/>
      <c r="J36" s="387"/>
      <c r="K36" s="363"/>
      <c r="L36" s="387"/>
      <c r="M36" s="387"/>
      <c r="N36" s="363"/>
      <c r="O36" s="363"/>
      <c r="P36" s="363"/>
      <c r="Q36" s="363"/>
      <c r="R36" s="363"/>
      <c r="S36" s="363"/>
      <c r="T36" s="61"/>
      <c r="U36" s="363"/>
      <c r="V36" s="363"/>
    </row>
    <row r="37" spans="2:22" s="145" customFormat="1" x14ac:dyDescent="0.25">
      <c r="B37" s="307" t="s">
        <v>40</v>
      </c>
      <c r="C37" s="308" t="s">
        <v>382</v>
      </c>
      <c r="D37" s="309" t="s">
        <v>6</v>
      </c>
      <c r="E37" s="148">
        <v>50</v>
      </c>
      <c r="F37" s="390"/>
      <c r="G37" s="398"/>
      <c r="H37" s="149"/>
      <c r="J37" s="387"/>
      <c r="K37" s="363"/>
      <c r="L37" s="387"/>
      <c r="M37" s="387"/>
      <c r="N37" s="363"/>
      <c r="O37" s="363"/>
      <c r="P37" s="363"/>
      <c r="Q37" s="363"/>
      <c r="R37" s="363"/>
      <c r="S37" s="363"/>
      <c r="T37" s="61"/>
      <c r="U37" s="363"/>
      <c r="V37" s="363"/>
    </row>
    <row r="38" spans="2:22" x14ac:dyDescent="0.25">
      <c r="B38" s="108"/>
      <c r="C38" s="163"/>
      <c r="D38" s="71"/>
      <c r="E38" s="22"/>
      <c r="F38" s="390"/>
      <c r="G38" s="391"/>
      <c r="H38" s="39"/>
      <c r="J38" s="360"/>
      <c r="K38" s="61"/>
      <c r="L38" s="360"/>
      <c r="M38" s="360"/>
      <c r="N38" s="61"/>
      <c r="O38" s="61"/>
      <c r="P38" s="61"/>
      <c r="Q38" s="61"/>
      <c r="R38" s="61"/>
      <c r="S38" s="61"/>
      <c r="T38" s="61"/>
      <c r="U38" s="61"/>
      <c r="V38" s="61"/>
    </row>
    <row r="39" spans="2:22" ht="26.4" x14ac:dyDescent="0.25">
      <c r="B39" s="108" t="s">
        <v>386</v>
      </c>
      <c r="C39" s="163" t="s">
        <v>387</v>
      </c>
      <c r="D39" s="71"/>
      <c r="E39" s="22"/>
      <c r="F39" s="390"/>
      <c r="G39" s="391"/>
      <c r="H39" s="39"/>
      <c r="J39" s="360"/>
      <c r="K39" s="61"/>
      <c r="L39" s="360"/>
      <c r="M39" s="360"/>
      <c r="N39" s="61"/>
      <c r="O39" s="61"/>
      <c r="P39" s="61"/>
      <c r="Q39" s="61"/>
      <c r="R39" s="61"/>
      <c r="S39" s="61"/>
      <c r="T39" s="61"/>
      <c r="U39" s="61"/>
      <c r="V39" s="61"/>
    </row>
    <row r="40" spans="2:22" x14ac:dyDescent="0.25">
      <c r="B40" s="108"/>
      <c r="C40" s="163"/>
      <c r="D40" s="71"/>
      <c r="E40" s="22"/>
      <c r="F40" s="390"/>
      <c r="G40" s="391"/>
      <c r="H40" s="39"/>
      <c r="J40" s="360"/>
      <c r="K40" s="61"/>
      <c r="L40" s="360"/>
      <c r="M40" s="360"/>
      <c r="N40" s="61"/>
      <c r="O40" s="61"/>
      <c r="P40" s="61"/>
      <c r="Q40" s="61"/>
      <c r="R40" s="61"/>
      <c r="S40" s="61"/>
      <c r="T40" s="61"/>
      <c r="U40" s="61"/>
      <c r="V40" s="61"/>
    </row>
    <row r="41" spans="2:22" x14ac:dyDescent="0.25">
      <c r="B41" s="108" t="s">
        <v>388</v>
      </c>
      <c r="C41" s="163" t="s">
        <v>389</v>
      </c>
      <c r="D41" s="71"/>
      <c r="E41" s="22"/>
      <c r="F41" s="390"/>
      <c r="G41" s="391"/>
      <c r="H41" s="39"/>
      <c r="J41" s="360"/>
      <c r="K41" s="61"/>
      <c r="L41" s="360"/>
      <c r="M41" s="360"/>
      <c r="N41" s="61"/>
      <c r="O41" s="61"/>
      <c r="P41" s="61"/>
      <c r="Q41" s="61"/>
      <c r="R41" s="61"/>
      <c r="S41" s="61"/>
      <c r="T41" s="61"/>
      <c r="U41" s="61"/>
      <c r="V41" s="61"/>
    </row>
    <row r="42" spans="2:22" x14ac:dyDescent="0.25">
      <c r="B42" s="108"/>
      <c r="C42" s="163"/>
      <c r="D42" s="71"/>
      <c r="E42" s="22"/>
      <c r="F42" s="390"/>
      <c r="G42" s="391"/>
      <c r="H42" s="39"/>
      <c r="J42" s="360"/>
      <c r="K42" s="61"/>
      <c r="L42" s="360"/>
      <c r="M42" s="360"/>
      <c r="N42" s="61"/>
      <c r="O42" s="61"/>
      <c r="P42" s="61"/>
      <c r="Q42" s="61"/>
      <c r="R42" s="61"/>
      <c r="S42" s="61"/>
      <c r="T42" s="61"/>
      <c r="U42" s="61"/>
      <c r="V42" s="61"/>
    </row>
    <row r="43" spans="2:22" ht="28.8" x14ac:dyDescent="0.25">
      <c r="B43" s="108" t="s">
        <v>34</v>
      </c>
      <c r="C43" s="163" t="s">
        <v>390</v>
      </c>
      <c r="D43" s="71" t="s">
        <v>23</v>
      </c>
      <c r="E43" s="22">
        <v>300</v>
      </c>
      <c r="F43" s="390"/>
      <c r="G43" s="391"/>
      <c r="H43" s="39"/>
      <c r="J43" s="360"/>
      <c r="K43" s="61"/>
      <c r="L43" s="360"/>
      <c r="M43" s="360"/>
      <c r="N43" s="61"/>
      <c r="O43" s="61"/>
      <c r="P43" s="61"/>
      <c r="Q43" s="61"/>
      <c r="R43" s="61"/>
      <c r="S43" s="61"/>
      <c r="T43" s="61"/>
      <c r="U43" s="61"/>
      <c r="V43" s="61"/>
    </row>
    <row r="44" spans="2:22" x14ac:dyDescent="0.25">
      <c r="B44" s="108"/>
      <c r="C44" s="163"/>
      <c r="D44" s="71"/>
      <c r="E44" s="22"/>
      <c r="F44" s="390"/>
      <c r="G44" s="391"/>
      <c r="H44" s="39"/>
      <c r="J44" s="360"/>
      <c r="K44" s="61"/>
      <c r="L44" s="360"/>
      <c r="M44" s="360"/>
      <c r="N44" s="61"/>
      <c r="O44" s="61"/>
      <c r="P44" s="61"/>
      <c r="Q44" s="61"/>
      <c r="R44" s="61"/>
      <c r="S44" s="61"/>
      <c r="T44" s="61"/>
      <c r="U44" s="61"/>
      <c r="V44" s="61"/>
    </row>
    <row r="45" spans="2:22" ht="28.8" x14ac:dyDescent="0.25">
      <c r="B45" s="108" t="s">
        <v>35</v>
      </c>
      <c r="C45" s="163" t="s">
        <v>391</v>
      </c>
      <c r="D45" s="71" t="s">
        <v>23</v>
      </c>
      <c r="E45" s="22">
        <v>400</v>
      </c>
      <c r="F45" s="390"/>
      <c r="G45" s="391"/>
      <c r="H45" s="39"/>
      <c r="J45" s="360"/>
      <c r="K45" s="61"/>
      <c r="L45" s="360"/>
      <c r="M45" s="360"/>
      <c r="N45" s="61"/>
      <c r="O45" s="61"/>
      <c r="P45" s="61"/>
      <c r="Q45" s="61"/>
      <c r="R45" s="61"/>
      <c r="S45" s="61"/>
      <c r="T45" s="61"/>
      <c r="U45" s="61"/>
      <c r="V45" s="61"/>
    </row>
    <row r="46" spans="2:22" x14ac:dyDescent="0.25">
      <c r="B46" s="108"/>
      <c r="C46" s="163"/>
      <c r="D46" s="71"/>
      <c r="E46" s="22"/>
      <c r="F46" s="390"/>
      <c r="G46" s="391"/>
      <c r="H46" s="39"/>
      <c r="J46" s="360"/>
      <c r="K46" s="61"/>
      <c r="L46" s="360"/>
      <c r="M46" s="360"/>
      <c r="N46" s="61"/>
      <c r="O46" s="61"/>
      <c r="P46" s="61"/>
      <c r="Q46" s="61"/>
      <c r="R46" s="61"/>
      <c r="S46" s="61"/>
      <c r="T46" s="61"/>
      <c r="U46" s="61"/>
      <c r="V46" s="61"/>
    </row>
    <row r="47" spans="2:22" ht="28.8" x14ac:dyDescent="0.25">
      <c r="B47" s="108" t="s">
        <v>40</v>
      </c>
      <c r="C47" s="163" t="s">
        <v>392</v>
      </c>
      <c r="D47" s="71" t="s">
        <v>23</v>
      </c>
      <c r="E47" s="22">
        <v>100</v>
      </c>
      <c r="F47" s="390"/>
      <c r="G47" s="391"/>
      <c r="H47" s="39"/>
      <c r="J47" s="61"/>
      <c r="K47" s="61"/>
      <c r="L47" s="61"/>
      <c r="M47" s="61"/>
      <c r="N47" s="61"/>
      <c r="O47" s="61"/>
      <c r="P47" s="61"/>
      <c r="Q47" s="61"/>
      <c r="R47" s="61"/>
      <c r="S47" s="61"/>
      <c r="T47" s="61"/>
      <c r="U47" s="61"/>
      <c r="V47" s="61"/>
    </row>
    <row r="48" spans="2:22" x14ac:dyDescent="0.25">
      <c r="B48" s="108"/>
      <c r="C48" s="163"/>
      <c r="D48" s="71"/>
      <c r="E48" s="36"/>
      <c r="F48" s="390"/>
      <c r="G48" s="391"/>
      <c r="J48" s="61"/>
      <c r="K48" s="61"/>
      <c r="L48" s="61"/>
      <c r="M48" s="61"/>
      <c r="N48" s="61"/>
      <c r="O48" s="61"/>
      <c r="P48" s="61"/>
      <c r="Q48" s="61"/>
      <c r="R48" s="61"/>
      <c r="S48" s="61"/>
      <c r="T48" s="61"/>
      <c r="U48" s="61"/>
      <c r="V48" s="61"/>
    </row>
    <row r="49" spans="2:22" ht="15.6" x14ac:dyDescent="0.25">
      <c r="B49" s="108" t="s">
        <v>37</v>
      </c>
      <c r="C49" s="163" t="s">
        <v>393</v>
      </c>
      <c r="D49" s="71" t="s">
        <v>23</v>
      </c>
      <c r="E49" s="22">
        <v>50</v>
      </c>
      <c r="F49" s="390"/>
      <c r="G49" s="391"/>
      <c r="H49" s="39"/>
      <c r="J49" s="61"/>
      <c r="K49" s="61"/>
      <c r="L49" s="61"/>
      <c r="M49" s="61"/>
      <c r="N49" s="61"/>
      <c r="O49" s="61"/>
      <c r="P49" s="61"/>
      <c r="Q49" s="61"/>
      <c r="R49" s="61"/>
      <c r="S49" s="61"/>
      <c r="T49" s="61"/>
      <c r="U49" s="61"/>
      <c r="V49" s="61"/>
    </row>
    <row r="50" spans="2:22" x14ac:dyDescent="0.25">
      <c r="B50" s="108"/>
      <c r="C50" s="163"/>
      <c r="D50" s="71"/>
      <c r="E50" s="36"/>
      <c r="F50" s="390"/>
      <c r="G50" s="391"/>
      <c r="H50" s="43"/>
      <c r="J50" s="61"/>
      <c r="K50" s="61"/>
      <c r="L50" s="61"/>
      <c r="M50" s="61"/>
      <c r="N50" s="61"/>
      <c r="O50" s="61"/>
      <c r="P50" s="61"/>
      <c r="Q50" s="61"/>
      <c r="R50" s="61"/>
      <c r="S50" s="61"/>
      <c r="T50" s="61"/>
      <c r="U50" s="61"/>
      <c r="V50" s="61"/>
    </row>
    <row r="51" spans="2:22" x14ac:dyDescent="0.25">
      <c r="B51" s="108" t="s">
        <v>394</v>
      </c>
      <c r="C51" s="163" t="s">
        <v>395</v>
      </c>
      <c r="D51" s="71"/>
      <c r="E51" s="36"/>
      <c r="F51" s="390"/>
      <c r="G51" s="391"/>
      <c r="J51" s="61"/>
      <c r="K51" s="61"/>
      <c r="L51" s="61"/>
      <c r="M51" s="61"/>
      <c r="N51" s="61"/>
      <c r="O51" s="61"/>
      <c r="P51" s="61"/>
      <c r="Q51" s="61"/>
      <c r="R51" s="61"/>
      <c r="S51" s="61"/>
      <c r="T51" s="61"/>
      <c r="U51" s="61"/>
      <c r="V51" s="61"/>
    </row>
    <row r="52" spans="2:22" x14ac:dyDescent="0.25">
      <c r="B52" s="108"/>
      <c r="C52" s="163"/>
      <c r="D52" s="71"/>
      <c r="E52" s="22"/>
      <c r="F52" s="390"/>
      <c r="G52" s="391"/>
      <c r="H52" s="39"/>
      <c r="J52" s="61"/>
      <c r="K52" s="61"/>
      <c r="L52" s="61"/>
      <c r="M52" s="61"/>
      <c r="N52" s="61"/>
      <c r="O52" s="61"/>
      <c r="P52" s="61"/>
      <c r="Q52" s="61"/>
      <c r="R52" s="61"/>
      <c r="S52" s="61"/>
      <c r="T52" s="61"/>
      <c r="U52" s="61"/>
      <c r="V52" s="61"/>
    </row>
    <row r="53" spans="2:22" ht="28.8" x14ac:dyDescent="0.25">
      <c r="B53" s="108" t="s">
        <v>34</v>
      </c>
      <c r="C53" s="163" t="s">
        <v>390</v>
      </c>
      <c r="D53" s="71" t="s">
        <v>23</v>
      </c>
      <c r="E53" s="22">
        <v>562.5</v>
      </c>
      <c r="F53" s="390"/>
      <c r="G53" s="391"/>
      <c r="H53" s="39"/>
      <c r="J53" s="61"/>
      <c r="K53" s="61"/>
      <c r="L53" s="61"/>
      <c r="M53" s="61"/>
      <c r="N53" s="61"/>
      <c r="O53" s="61"/>
      <c r="P53" s="61"/>
      <c r="Q53" s="61"/>
      <c r="R53" s="61"/>
      <c r="S53" s="61"/>
      <c r="T53" s="61"/>
      <c r="U53" s="61"/>
      <c r="V53" s="61"/>
    </row>
    <row r="54" spans="2:22" x14ac:dyDescent="0.25">
      <c r="B54" s="108"/>
      <c r="C54" s="163"/>
      <c r="D54" s="71"/>
      <c r="E54" s="22"/>
      <c r="F54" s="390"/>
      <c r="G54" s="391"/>
      <c r="H54" s="39"/>
    </row>
    <row r="55" spans="2:22" ht="28.8" x14ac:dyDescent="0.25">
      <c r="B55" s="108" t="s">
        <v>35</v>
      </c>
      <c r="C55" s="163" t="s">
        <v>391</v>
      </c>
      <c r="D55" s="71" t="s">
        <v>23</v>
      </c>
      <c r="E55" s="22">
        <v>514</v>
      </c>
      <c r="F55" s="390"/>
      <c r="G55" s="391"/>
      <c r="H55" s="39"/>
    </row>
    <row r="56" spans="2:22" x14ac:dyDescent="0.25">
      <c r="B56" s="108"/>
      <c r="C56" s="163"/>
      <c r="D56" s="71"/>
      <c r="E56" s="22"/>
      <c r="F56" s="390"/>
      <c r="G56" s="391"/>
      <c r="H56" s="39"/>
    </row>
    <row r="57" spans="2:22" ht="28.8" x14ac:dyDescent="0.25">
      <c r="B57" s="108" t="s">
        <v>40</v>
      </c>
      <c r="C57" s="163" t="s">
        <v>392</v>
      </c>
      <c r="D57" s="71" t="s">
        <v>23</v>
      </c>
      <c r="E57" s="22">
        <v>188</v>
      </c>
      <c r="F57" s="390"/>
      <c r="G57" s="391"/>
      <c r="H57" s="39"/>
    </row>
    <row r="58" spans="2:22" x14ac:dyDescent="0.25">
      <c r="B58" s="108"/>
      <c r="C58" s="163"/>
      <c r="D58" s="71"/>
      <c r="E58" s="36"/>
      <c r="F58" s="390"/>
      <c r="G58" s="391"/>
      <c r="H58" s="39"/>
    </row>
    <row r="59" spans="2:22" ht="15.6" x14ac:dyDescent="0.25">
      <c r="B59" s="108" t="s">
        <v>37</v>
      </c>
      <c r="C59" s="163" t="s">
        <v>393</v>
      </c>
      <c r="D59" s="71" t="s">
        <v>23</v>
      </c>
      <c r="E59" s="22">
        <v>188</v>
      </c>
      <c r="F59" s="390"/>
      <c r="G59" s="391"/>
      <c r="H59" s="39"/>
    </row>
    <row r="60" spans="2:22" x14ac:dyDescent="0.25">
      <c r="B60" s="13"/>
      <c r="C60" s="26"/>
      <c r="D60" s="22"/>
      <c r="E60" s="22"/>
      <c r="F60" s="390"/>
      <c r="G60" s="391"/>
      <c r="H60" s="39"/>
    </row>
    <row r="61" spans="2:22" x14ac:dyDescent="0.25">
      <c r="B61" s="108" t="s">
        <v>396</v>
      </c>
      <c r="C61" s="163" t="s">
        <v>403</v>
      </c>
      <c r="D61" s="71"/>
      <c r="E61" s="22"/>
      <c r="F61" s="390"/>
      <c r="G61" s="391"/>
      <c r="H61" s="39"/>
    </row>
    <row r="62" spans="2:22" x14ac:dyDescent="0.25">
      <c r="B62" s="108"/>
      <c r="C62" s="163"/>
      <c r="D62" s="71"/>
      <c r="E62" s="22"/>
      <c r="F62" s="390"/>
      <c r="G62" s="391"/>
      <c r="H62" s="39"/>
    </row>
    <row r="63" spans="2:22" ht="28.8" x14ac:dyDescent="0.25">
      <c r="B63" s="108" t="s">
        <v>34</v>
      </c>
      <c r="C63" s="163" t="s">
        <v>390</v>
      </c>
      <c r="D63" s="71" t="s">
        <v>23</v>
      </c>
      <c r="E63" s="22">
        <v>449</v>
      </c>
      <c r="F63" s="390"/>
      <c r="G63" s="391"/>
      <c r="H63" s="39"/>
    </row>
    <row r="64" spans="2:22" ht="28.8" x14ac:dyDescent="0.25">
      <c r="B64" s="108" t="s">
        <v>35</v>
      </c>
      <c r="C64" s="163" t="s">
        <v>391</v>
      </c>
      <c r="D64" s="71" t="s">
        <v>23</v>
      </c>
      <c r="E64" s="22">
        <v>300</v>
      </c>
      <c r="F64" s="390"/>
      <c r="G64" s="391"/>
      <c r="H64" s="39"/>
    </row>
    <row r="65" spans="1:20" s="28" customFormat="1" ht="24.9" customHeight="1" x14ac:dyDescent="0.25">
      <c r="B65" s="80" t="str">
        <f>$B$11</f>
        <v>C8.8</v>
      </c>
      <c r="C65" s="30" t="str">
        <f>"TOTAL CARRIED FORWARD"&amp;IF(G65=G$1," TO SUMMARY (Page C"&amp;Page_A&amp;")","")</f>
        <v>TOTAL CARRIED FORWARD TO SUMMARY (Page C52)</v>
      </c>
      <c r="D65" s="31"/>
      <c r="E65" s="109"/>
      <c r="F65" s="395"/>
      <c r="G65" s="396"/>
      <c r="H65" s="33"/>
      <c r="K65" s="33"/>
      <c r="T65" s="1"/>
    </row>
    <row r="66" spans="1:20" x14ac:dyDescent="0.25">
      <c r="B66" s="417" t="str">
        <f>Client1</f>
        <v>Province of KwaZulu-Natal</v>
      </c>
      <c r="C66" s="417"/>
      <c r="D66" s="417"/>
      <c r="E66" s="415" t="str">
        <f>"Contract No. "&amp;ContractNo</f>
        <v>Contract No. ZNB01239/00000/00/PMC/INF/21/T</v>
      </c>
      <c r="F66" s="415"/>
      <c r="G66" s="415"/>
    </row>
    <row r="67" spans="1:20" x14ac:dyDescent="0.25">
      <c r="B67" s="417" t="str">
        <f>Client2</f>
        <v>Department of Transport</v>
      </c>
      <c r="C67" s="417"/>
      <c r="D67" s="417"/>
      <c r="E67" s="415"/>
      <c r="F67" s="415"/>
      <c r="G67" s="415"/>
    </row>
    <row r="68" spans="1:20" x14ac:dyDescent="0.25">
      <c r="B68" s="418"/>
      <c r="C68" s="418"/>
      <c r="D68" s="418"/>
      <c r="E68" s="416"/>
      <c r="F68" s="416"/>
      <c r="G68" s="416"/>
    </row>
    <row r="69" spans="1:20" x14ac:dyDescent="0.25">
      <c r="B69" s="426" t="s">
        <v>8</v>
      </c>
      <c r="C69" s="427"/>
      <c r="D69" s="427"/>
      <c r="E69" s="427"/>
      <c r="F69" s="427"/>
      <c r="G69" s="429" t="str">
        <f>G5</f>
        <v>CHAPTER C8.8</v>
      </c>
      <c r="H69" s="284"/>
    </row>
    <row r="70" spans="1:20" x14ac:dyDescent="0.25">
      <c r="B70" s="419" t="str">
        <f>ContractDescription</f>
        <v>PROVISION OF ROUTINE AND SAFETY MAINTENANCE ON VARIOUS ROADS WITHIN THE TAYLORS HALT ZONE - VULINDLELA AREA OFFICE</v>
      </c>
      <c r="C70" s="420"/>
      <c r="D70" s="420"/>
      <c r="E70" s="420"/>
      <c r="F70" s="420"/>
      <c r="G70" s="430"/>
      <c r="H70" s="118"/>
    </row>
    <row r="71" spans="1:20" x14ac:dyDescent="0.25">
      <c r="B71" s="419"/>
      <c r="C71" s="420"/>
      <c r="D71" s="420"/>
      <c r="E71" s="420"/>
      <c r="F71" s="420"/>
      <c r="G71" s="430"/>
      <c r="H71" s="118"/>
    </row>
    <row r="72" spans="1:20" x14ac:dyDescent="0.25">
      <c r="B72" s="421"/>
      <c r="C72" s="422"/>
      <c r="D72" s="422"/>
      <c r="E72" s="422"/>
      <c r="F72" s="422"/>
      <c r="G72" s="431"/>
      <c r="H72" s="118"/>
    </row>
    <row r="73" spans="1:20" x14ac:dyDescent="0.25">
      <c r="A73" s="9"/>
      <c r="B73" s="57" t="s">
        <v>0</v>
      </c>
      <c r="C73" s="11" t="s">
        <v>1</v>
      </c>
      <c r="D73" s="11" t="s">
        <v>2</v>
      </c>
      <c r="E73" s="11" t="s">
        <v>3</v>
      </c>
      <c r="F73" s="11" t="s">
        <v>4</v>
      </c>
      <c r="G73" s="11" t="s">
        <v>5</v>
      </c>
      <c r="H73" s="285"/>
    </row>
    <row r="74" spans="1:20" x14ac:dyDescent="0.25">
      <c r="A74" s="28"/>
      <c r="B74" s="65"/>
      <c r="C74" s="30" t="s">
        <v>26</v>
      </c>
      <c r="D74" s="31"/>
      <c r="E74" s="286"/>
      <c r="F74" s="395"/>
      <c r="G74" s="396"/>
      <c r="H74" s="33"/>
    </row>
    <row r="75" spans="1:20" x14ac:dyDescent="0.25">
      <c r="B75" s="58"/>
      <c r="C75" s="14"/>
      <c r="D75" s="22"/>
      <c r="E75" s="22"/>
      <c r="F75" s="390"/>
      <c r="G75" s="391" t="str">
        <f t="shared" ref="G75" si="1">IF(D75="","",E75*F75)</f>
        <v/>
      </c>
      <c r="H75" s="39"/>
    </row>
    <row r="76" spans="1:20" ht="28.8" x14ac:dyDescent="0.25">
      <c r="B76" s="108" t="s">
        <v>40</v>
      </c>
      <c r="C76" s="163" t="s">
        <v>392</v>
      </c>
      <c r="D76" s="71" t="s">
        <v>23</v>
      </c>
      <c r="E76" s="22">
        <v>149</v>
      </c>
      <c r="F76" s="390"/>
      <c r="G76" s="391"/>
      <c r="H76" s="39"/>
    </row>
    <row r="77" spans="1:20" x14ac:dyDescent="0.25">
      <c r="B77" s="108"/>
      <c r="C77" s="163"/>
      <c r="D77" s="71"/>
      <c r="E77" s="22"/>
      <c r="F77" s="390"/>
      <c r="G77" s="391"/>
      <c r="H77" s="39"/>
    </row>
    <row r="78" spans="1:20" ht="15.6" x14ac:dyDescent="0.25">
      <c r="B78" s="108" t="s">
        <v>37</v>
      </c>
      <c r="C78" s="163" t="s">
        <v>393</v>
      </c>
      <c r="D78" s="71" t="s">
        <v>23</v>
      </c>
      <c r="E78" s="22">
        <v>75</v>
      </c>
      <c r="F78" s="390"/>
      <c r="G78" s="391"/>
      <c r="H78" s="39"/>
    </row>
    <row r="79" spans="1:20" x14ac:dyDescent="0.25">
      <c r="B79" s="302"/>
      <c r="C79" s="163"/>
      <c r="D79" s="71"/>
      <c r="E79" s="22"/>
      <c r="F79" s="390"/>
      <c r="G79" s="391"/>
      <c r="H79" s="39"/>
    </row>
    <row r="80" spans="1:20" ht="26.4" x14ac:dyDescent="0.25">
      <c r="B80" s="108" t="s">
        <v>397</v>
      </c>
      <c r="C80" s="163" t="s">
        <v>404</v>
      </c>
      <c r="D80" s="71" t="s">
        <v>51</v>
      </c>
      <c r="E80" s="22">
        <v>21250</v>
      </c>
      <c r="F80" s="390"/>
      <c r="G80" s="391"/>
      <c r="H80" s="39"/>
    </row>
    <row r="81" spans="1:8" x14ac:dyDescent="0.25">
      <c r="A81" s="145"/>
      <c r="B81" s="108"/>
      <c r="C81" s="163"/>
      <c r="D81" s="71"/>
      <c r="E81" s="22"/>
      <c r="F81" s="390"/>
      <c r="G81" s="391"/>
      <c r="H81" s="149"/>
    </row>
    <row r="82" spans="1:8" x14ac:dyDescent="0.25">
      <c r="A82" s="145"/>
      <c r="B82" s="108" t="s">
        <v>398</v>
      </c>
      <c r="C82" s="163" t="s">
        <v>399</v>
      </c>
      <c r="D82" s="71"/>
      <c r="E82" s="22"/>
      <c r="F82" s="390"/>
      <c r="G82" s="391"/>
      <c r="H82" s="149"/>
    </row>
    <row r="83" spans="1:8" x14ac:dyDescent="0.25">
      <c r="A83" s="145"/>
      <c r="B83" s="108"/>
      <c r="C83" s="163"/>
      <c r="D83" s="71"/>
      <c r="E83" s="22"/>
      <c r="F83" s="390"/>
      <c r="G83" s="391"/>
      <c r="H83" s="149"/>
    </row>
    <row r="84" spans="1:8" ht="39.6" x14ac:dyDescent="0.25">
      <c r="A84" s="145"/>
      <c r="B84" s="108" t="s">
        <v>400</v>
      </c>
      <c r="C84" s="163" t="s">
        <v>439</v>
      </c>
      <c r="D84" s="71"/>
      <c r="E84" s="22"/>
      <c r="F84" s="390"/>
      <c r="G84" s="391"/>
      <c r="H84" s="149"/>
    </row>
    <row r="85" spans="1:8" x14ac:dyDescent="0.25">
      <c r="A85" s="145"/>
      <c r="B85" s="108"/>
      <c r="C85" s="163"/>
      <c r="D85" s="71"/>
      <c r="E85" s="22"/>
      <c r="F85" s="390"/>
      <c r="G85" s="391"/>
      <c r="H85" s="149"/>
    </row>
    <row r="86" spans="1:8" ht="28.8" x14ac:dyDescent="0.25">
      <c r="A86" s="145"/>
      <c r="B86" s="108" t="s">
        <v>34</v>
      </c>
      <c r="C86" s="163" t="s">
        <v>390</v>
      </c>
      <c r="D86" s="71" t="s">
        <v>23</v>
      </c>
      <c r="E86" s="22">
        <f>E53</f>
        <v>562.5</v>
      </c>
      <c r="F86" s="390"/>
      <c r="G86" s="391"/>
      <c r="H86" s="149"/>
    </row>
    <row r="87" spans="1:8" x14ac:dyDescent="0.25">
      <c r="A87" s="145"/>
      <c r="B87" s="108"/>
      <c r="C87" s="163"/>
      <c r="D87" s="71"/>
      <c r="E87" s="22"/>
      <c r="F87" s="390"/>
      <c r="G87" s="391"/>
      <c r="H87" s="149"/>
    </row>
    <row r="88" spans="1:8" ht="28.8" x14ac:dyDescent="0.25">
      <c r="A88" s="145"/>
      <c r="B88" s="108" t="s">
        <v>35</v>
      </c>
      <c r="C88" s="163" t="s">
        <v>391</v>
      </c>
      <c r="D88" s="71" t="s">
        <v>23</v>
      </c>
      <c r="E88" s="22">
        <f>E55</f>
        <v>514</v>
      </c>
      <c r="F88" s="390"/>
      <c r="G88" s="391"/>
      <c r="H88" s="149"/>
    </row>
    <row r="89" spans="1:8" x14ac:dyDescent="0.25">
      <c r="A89" s="145"/>
      <c r="B89" s="108"/>
      <c r="C89" s="163"/>
      <c r="D89" s="71"/>
      <c r="E89" s="22"/>
      <c r="F89" s="390"/>
      <c r="G89" s="391"/>
      <c r="H89" s="149"/>
    </row>
    <row r="90" spans="1:8" ht="28.8" x14ac:dyDescent="0.25">
      <c r="A90" s="145"/>
      <c r="B90" s="108" t="s">
        <v>40</v>
      </c>
      <c r="C90" s="163" t="s">
        <v>392</v>
      </c>
      <c r="D90" s="71" t="s">
        <v>23</v>
      </c>
      <c r="E90" s="22">
        <f>E57</f>
        <v>188</v>
      </c>
      <c r="F90" s="390"/>
      <c r="G90" s="391"/>
      <c r="H90" s="149"/>
    </row>
    <row r="91" spans="1:8" x14ac:dyDescent="0.25">
      <c r="A91" s="145"/>
      <c r="B91" s="108"/>
      <c r="C91" s="163"/>
      <c r="D91" s="71"/>
      <c r="E91" s="22"/>
      <c r="F91" s="390"/>
      <c r="G91" s="391"/>
      <c r="H91" s="149"/>
    </row>
    <row r="92" spans="1:8" ht="15.6" x14ac:dyDescent="0.25">
      <c r="A92" s="145"/>
      <c r="B92" s="108" t="s">
        <v>37</v>
      </c>
      <c r="C92" s="163" t="s">
        <v>393</v>
      </c>
      <c r="D92" s="71" t="s">
        <v>23</v>
      </c>
      <c r="E92" s="22">
        <f>E59</f>
        <v>188</v>
      </c>
      <c r="F92" s="390"/>
      <c r="G92" s="391"/>
      <c r="H92" s="149"/>
    </row>
    <row r="93" spans="1:8" x14ac:dyDescent="0.25">
      <c r="A93" s="145"/>
      <c r="B93" s="108"/>
      <c r="C93" s="163"/>
      <c r="D93" s="71"/>
      <c r="E93" s="22"/>
      <c r="F93" s="390"/>
      <c r="G93" s="391"/>
      <c r="H93" s="149"/>
    </row>
    <row r="94" spans="1:8" ht="66" x14ac:dyDescent="0.25">
      <c r="A94" s="145"/>
      <c r="B94" s="108" t="s">
        <v>401</v>
      </c>
      <c r="C94" s="163" t="s">
        <v>440</v>
      </c>
      <c r="D94" s="71"/>
      <c r="E94" s="148"/>
      <c r="F94" s="390"/>
      <c r="G94" s="391"/>
      <c r="H94" s="149"/>
    </row>
    <row r="95" spans="1:8" x14ac:dyDescent="0.25">
      <c r="A95" s="145"/>
      <c r="B95" s="108"/>
      <c r="C95" s="163"/>
      <c r="D95" s="71"/>
      <c r="E95" s="148"/>
      <c r="F95" s="390"/>
      <c r="G95" s="391"/>
      <c r="H95" s="149"/>
    </row>
    <row r="96" spans="1:8" ht="28.8" x14ac:dyDescent="0.25">
      <c r="A96" s="145"/>
      <c r="B96" s="108" t="s">
        <v>34</v>
      </c>
      <c r="C96" s="163" t="s">
        <v>390</v>
      </c>
      <c r="D96" s="71" t="s">
        <v>7</v>
      </c>
      <c r="E96" s="148">
        <v>478</v>
      </c>
      <c r="F96" s="390"/>
      <c r="G96" s="391"/>
      <c r="H96" s="149"/>
    </row>
    <row r="97" spans="1:14" x14ac:dyDescent="0.25">
      <c r="A97" s="145"/>
      <c r="B97" s="108"/>
      <c r="C97" s="163"/>
      <c r="D97" s="71"/>
      <c r="E97" s="148"/>
      <c r="F97" s="390"/>
      <c r="G97" s="391"/>
      <c r="H97" s="149"/>
    </row>
    <row r="98" spans="1:14" ht="28.8" x14ac:dyDescent="0.25">
      <c r="A98" s="145"/>
      <c r="B98" s="108" t="s">
        <v>35</v>
      </c>
      <c r="C98" s="163" t="s">
        <v>391</v>
      </c>
      <c r="D98" s="71" t="s">
        <v>7</v>
      </c>
      <c r="E98" s="148">
        <v>708</v>
      </c>
      <c r="F98" s="390"/>
      <c r="G98" s="391"/>
      <c r="H98" s="149"/>
    </row>
    <row r="99" spans="1:14" x14ac:dyDescent="0.25">
      <c r="A99" s="145"/>
      <c r="B99" s="108"/>
      <c r="C99" s="163"/>
      <c r="D99" s="71"/>
      <c r="E99" s="148"/>
      <c r="F99" s="390"/>
      <c r="G99" s="391"/>
      <c r="H99" s="149"/>
    </row>
    <row r="100" spans="1:14" ht="28.8" x14ac:dyDescent="0.25">
      <c r="A100" s="145"/>
      <c r="B100" s="108" t="s">
        <v>40</v>
      </c>
      <c r="C100" s="163" t="s">
        <v>392</v>
      </c>
      <c r="D100" s="71" t="s">
        <v>7</v>
      </c>
      <c r="E100" s="148">
        <f>E47*2400/1000</f>
        <v>240</v>
      </c>
      <c r="F100" s="390"/>
      <c r="G100" s="391"/>
      <c r="H100" s="149"/>
      <c r="N100" s="28"/>
    </row>
    <row r="101" spans="1:14" x14ac:dyDescent="0.25">
      <c r="A101" s="145"/>
      <c r="B101" s="108"/>
      <c r="C101" s="163"/>
      <c r="D101" s="71"/>
      <c r="E101" s="148"/>
      <c r="F101" s="390"/>
      <c r="G101" s="391"/>
      <c r="H101" s="149"/>
    </row>
    <row r="102" spans="1:14" ht="15.6" x14ac:dyDescent="0.25">
      <c r="A102" s="145"/>
      <c r="B102" s="108" t="s">
        <v>37</v>
      </c>
      <c r="C102" s="163" t="s">
        <v>393</v>
      </c>
      <c r="D102" s="71" t="s">
        <v>7</v>
      </c>
      <c r="E102" s="148">
        <f>E49*2400/1000</f>
        <v>120</v>
      </c>
      <c r="F102" s="390"/>
      <c r="G102" s="391"/>
      <c r="H102" s="149"/>
    </row>
    <row r="103" spans="1:14" x14ac:dyDescent="0.25">
      <c r="A103" s="145"/>
      <c r="B103" s="108"/>
      <c r="C103" s="163"/>
      <c r="D103" s="71"/>
      <c r="E103" s="148"/>
      <c r="F103" s="390"/>
      <c r="G103" s="391"/>
      <c r="H103" s="149"/>
    </row>
    <row r="104" spans="1:14" ht="26.4" x14ac:dyDescent="0.25">
      <c r="A104" s="145"/>
      <c r="B104" s="108" t="s">
        <v>402</v>
      </c>
      <c r="C104" s="163" t="s">
        <v>441</v>
      </c>
      <c r="D104" s="71"/>
      <c r="E104" s="148"/>
      <c r="F104" s="390"/>
      <c r="G104" s="391"/>
      <c r="H104" s="149"/>
    </row>
    <row r="105" spans="1:14" x14ac:dyDescent="0.25">
      <c r="A105" s="145"/>
      <c r="B105" s="108"/>
      <c r="C105" s="163"/>
      <c r="D105" s="71"/>
      <c r="E105" s="148"/>
      <c r="F105" s="390"/>
      <c r="G105" s="391"/>
      <c r="H105" s="149"/>
    </row>
    <row r="106" spans="1:14" ht="28.8" x14ac:dyDescent="0.25">
      <c r="A106" s="145"/>
      <c r="B106" s="108" t="s">
        <v>34</v>
      </c>
      <c r="C106" s="163" t="s">
        <v>390</v>
      </c>
      <c r="D106" s="71" t="s">
        <v>7</v>
      </c>
      <c r="E106" s="148">
        <v>877.5</v>
      </c>
      <c r="F106" s="390"/>
      <c r="G106" s="391"/>
      <c r="H106" s="149"/>
    </row>
    <row r="107" spans="1:14" x14ac:dyDescent="0.25">
      <c r="A107" s="145"/>
      <c r="B107" s="108"/>
      <c r="C107" s="163"/>
      <c r="D107" s="71"/>
      <c r="E107" s="148"/>
      <c r="F107" s="390"/>
      <c r="G107" s="391"/>
      <c r="H107" s="149"/>
    </row>
    <row r="108" spans="1:14" ht="28.8" x14ac:dyDescent="0.25">
      <c r="A108" s="145"/>
      <c r="B108" s="108" t="s">
        <v>35</v>
      </c>
      <c r="C108" s="163" t="s">
        <v>391</v>
      </c>
      <c r="D108" s="71" t="s">
        <v>7</v>
      </c>
      <c r="E108" s="148">
        <f>1950/1000*E64</f>
        <v>585</v>
      </c>
      <c r="F108" s="390"/>
      <c r="G108" s="391"/>
      <c r="H108" s="149"/>
    </row>
    <row r="109" spans="1:14" x14ac:dyDescent="0.25">
      <c r="A109" s="145"/>
      <c r="B109" s="108"/>
      <c r="C109" s="163"/>
      <c r="D109" s="71"/>
      <c r="E109" s="148"/>
      <c r="F109" s="390"/>
      <c r="G109" s="391"/>
      <c r="H109" s="149"/>
    </row>
    <row r="110" spans="1:14" ht="28.8" x14ac:dyDescent="0.25">
      <c r="B110" s="108" t="s">
        <v>40</v>
      </c>
      <c r="C110" s="163" t="s">
        <v>392</v>
      </c>
      <c r="D110" s="71" t="s">
        <v>7</v>
      </c>
      <c r="E110" s="148">
        <v>292.5</v>
      </c>
      <c r="F110" s="390"/>
      <c r="G110" s="391"/>
      <c r="H110" s="39"/>
    </row>
    <row r="111" spans="1:14" x14ac:dyDescent="0.25">
      <c r="B111" s="108"/>
      <c r="C111" s="163"/>
      <c r="D111" s="71"/>
      <c r="E111" s="148"/>
      <c r="F111" s="390"/>
      <c r="G111" s="391"/>
      <c r="H111" s="39"/>
    </row>
    <row r="112" spans="1:14" ht="15.6" x14ac:dyDescent="0.25">
      <c r="B112" s="108" t="s">
        <v>37</v>
      </c>
      <c r="C112" s="163" t="s">
        <v>393</v>
      </c>
      <c r="D112" s="71" t="s">
        <v>7</v>
      </c>
      <c r="E112" s="148">
        <f>1950/1000*E78</f>
        <v>146.25</v>
      </c>
      <c r="F112" s="390"/>
      <c r="G112" s="391"/>
      <c r="H112" s="39"/>
    </row>
    <row r="113" spans="1:8" x14ac:dyDescent="0.25">
      <c r="B113" s="146"/>
      <c r="C113" s="147"/>
      <c r="D113" s="148"/>
      <c r="E113" s="148"/>
      <c r="F113" s="390"/>
      <c r="G113" s="391"/>
      <c r="H113" s="39"/>
    </row>
    <row r="114" spans="1:8" x14ac:dyDescent="0.25">
      <c r="B114" s="44"/>
      <c r="C114" s="14"/>
      <c r="D114" s="22"/>
      <c r="E114" s="22"/>
      <c r="F114" s="399"/>
      <c r="G114" s="391"/>
      <c r="H114" s="39"/>
    </row>
    <row r="115" spans="1:8" x14ac:dyDescent="0.25">
      <c r="A115" s="28"/>
      <c r="B115" s="65" t="str">
        <f>B65</f>
        <v>C8.8</v>
      </c>
      <c r="C115" s="30" t="str">
        <f>"TOTAL CARRIED FORWARD"&amp;IF(G115=G$1," TO SUMMARY (Page C"&amp;Page_A&amp;")","")</f>
        <v>TOTAL CARRIED FORWARD TO SUMMARY (Page C52)</v>
      </c>
      <c r="D115" s="31"/>
      <c r="E115" s="286"/>
      <c r="F115" s="395"/>
      <c r="G115" s="396"/>
      <c r="H115" s="33"/>
    </row>
    <row r="118" spans="1:8" x14ac:dyDescent="0.25">
      <c r="G118" s="171"/>
    </row>
  </sheetData>
  <sheetProtection algorithmName="SHA-512" hashValue="2aHBWemOvgrk1Cw+laP6kjyftegCbOMUm+/fU+bs3OHSU1gn78WLoaYM8uWO6T5AyxURJSw04Ky7F52AfNZXTw==" saltValue="mJOKtJEW33xzERi91+1Dog==" spinCount="100000" sheet="1" objects="1" scenarios="1"/>
  <mergeCells count="11">
    <mergeCell ref="B69:F69"/>
    <mergeCell ref="G69:G72"/>
    <mergeCell ref="B70:F72"/>
    <mergeCell ref="E2:G2"/>
    <mergeCell ref="B6:F8"/>
    <mergeCell ref="G5:G8"/>
    <mergeCell ref="B5:F5"/>
    <mergeCell ref="B66:D66"/>
    <mergeCell ref="E66:G68"/>
    <mergeCell ref="B67:D67"/>
    <mergeCell ref="B68:D68"/>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65" max="7" man="1"/>
  </rowBreaks>
  <extLst>
    <ext xmlns:x14="http://schemas.microsoft.com/office/spreadsheetml/2009/9/main" uri="{78C0D931-6437-407d-A8EE-F0AAD7539E65}">
      <x14:conditionalFormattings>
        <x14:conditionalFormatting xmlns:xm="http://schemas.microsoft.com/office/excel/2006/main">
          <x14:cfRule type="expression" priority="8" id="{BD1A7BCD-63CF-466C-B887-84CDB4ED2125}">
            <xm:f>AND(Information!$C$8=FALSE,$D11&lt;&gt;"P C Sum",$D11&lt;&gt;"PC Sum",$D11&lt;&gt;"P Sum",$D11&lt;&gt;"Prov Sum")</xm:f>
            <x14:dxf>
              <font>
                <strike val="0"/>
                <color theme="0"/>
              </font>
              <numFmt numFmtId="4" formatCode="#,##0.00"/>
            </x14:dxf>
          </x14:cfRule>
          <xm:sqref>F11:G64 F76:G113</xm:sqref>
        </x14:conditionalFormatting>
        <x14:conditionalFormatting xmlns:xm="http://schemas.microsoft.com/office/excel/2006/main">
          <x14:cfRule type="expression" priority="7" id="{4FEFD445-18DB-41BA-85C2-07F0E6AA82E3}">
            <xm:f>AND(Information!$C$8=FALSE,$D65&lt;&gt;"P C Sum",$D65&lt;&gt;"PC Sum",$D65&lt;&gt;"P Sum",$D65&lt;&gt;"Prov Sum")</xm:f>
            <x14:dxf>
              <font>
                <strike val="0"/>
                <color theme="0"/>
              </font>
              <numFmt numFmtId="4" formatCode="#,##0.00"/>
            </x14:dxf>
          </x14:cfRule>
          <xm:sqref>G65</xm:sqref>
        </x14:conditionalFormatting>
        <x14:conditionalFormatting xmlns:xm="http://schemas.microsoft.com/office/excel/2006/main">
          <x14:cfRule type="expression" priority="5" id="{88C083E0-0A10-4000-A072-C4B720576BD0}">
            <xm:f>AND(Information!$C$8=FALSE,$D114&lt;&gt;"P C Sum",$D114&lt;&gt;"PC Sum",$D114&lt;&gt;"P Sum",$D114&lt;&gt;"Prov Sum")</xm:f>
            <x14:dxf>
              <font>
                <strike val="0"/>
                <color theme="0"/>
              </font>
              <numFmt numFmtId="4" formatCode="#,##0.00"/>
            </x14:dxf>
          </x14:cfRule>
          <xm:sqref>G114</xm:sqref>
        </x14:conditionalFormatting>
        <x14:conditionalFormatting xmlns:xm="http://schemas.microsoft.com/office/excel/2006/main">
          <x14:cfRule type="expression" priority="4" id="{1D43BB1B-5005-4491-9399-50BB6960FCED}">
            <xm:f>AND(Information!$C$8=FALSE,$D74&lt;&gt;"P C Sum",$D74&lt;&gt;"PC Sum",$D74&lt;&gt;"P Sum",$D74&lt;&gt;"Prov Sum")</xm:f>
            <x14:dxf>
              <font>
                <strike val="0"/>
                <color theme="0"/>
              </font>
              <numFmt numFmtId="4" formatCode="#,##0.00"/>
            </x14:dxf>
          </x14:cfRule>
          <xm:sqref>G74</xm:sqref>
        </x14:conditionalFormatting>
        <x14:conditionalFormatting xmlns:xm="http://schemas.microsoft.com/office/excel/2006/main">
          <x14:cfRule type="expression" priority="3" id="{3B0E8337-CB67-476F-8CF4-EE92A5334650}">
            <xm:f>AND(Information!$C$8=FALSE,$D115&lt;&gt;"P C Sum",$D115&lt;&gt;"PC Sum",$D115&lt;&gt;"P Sum",$D115&lt;&gt;"Prov Sum")</xm:f>
            <x14:dxf>
              <font>
                <strike val="0"/>
                <color theme="0"/>
              </font>
              <numFmt numFmtId="4" formatCode="#,##0.00"/>
            </x14:dxf>
          </x14:cfRule>
          <xm:sqref>G115</xm:sqref>
        </x14:conditionalFormatting>
        <x14:conditionalFormatting xmlns:xm="http://schemas.microsoft.com/office/excel/2006/main">
          <x14:cfRule type="expression" priority="2" id="{0B540DC3-DCB8-4C5C-9E24-CB262A421A3A}">
            <xm:f>AND(Information!$C$8=FALSE,$D75&lt;&gt;"P C Sum",$D75&lt;&gt;"PC Sum",$D75&lt;&gt;"P Sum",$D75&lt;&gt;"Prov Sum")</xm:f>
            <x14:dxf>
              <font>
                <strike val="0"/>
                <color theme="0"/>
              </font>
              <numFmt numFmtId="4" formatCode="#,##0.00"/>
            </x14:dxf>
          </x14:cfRule>
          <xm:sqref>G75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1FE1-5733-4717-AD08-99B30AE1B2AF}">
  <sheetPr>
    <tabColor rgb="FF00B050"/>
  </sheetPr>
  <dimension ref="B2:H21"/>
  <sheetViews>
    <sheetView view="pageBreakPreview" zoomScale="85" zoomScaleNormal="125" zoomScaleSheetLayoutView="85" zoomScalePageLayoutView="125" workbookViewId="0">
      <selection activeCell="F17" sqref="F17"/>
    </sheetView>
  </sheetViews>
  <sheetFormatPr defaultColWidth="6.88671875" defaultRowHeight="13.2" x14ac:dyDescent="0.25"/>
  <cols>
    <col min="1" max="1" width="0.88671875" style="66" customWidth="1"/>
    <col min="2" max="2" width="11.6640625" style="70" customWidth="1"/>
    <col min="3" max="3" width="45.6640625" style="69" customWidth="1"/>
    <col min="4" max="4" width="13.6640625" style="117" customWidth="1"/>
    <col min="5" max="5" width="15.6640625" style="117" customWidth="1"/>
    <col min="6" max="6" width="15.6640625" style="66" customWidth="1"/>
    <col min="7" max="7" width="15.6640625" style="67" customWidth="1"/>
    <col min="8" max="8" width="0.88671875" style="67" customWidth="1"/>
    <col min="9" max="16384" width="6.88671875" style="66"/>
  </cols>
  <sheetData>
    <row r="2" spans="2:8" x14ac:dyDescent="0.25">
      <c r="B2" s="2" t="str">
        <f>Client1</f>
        <v>Province of KwaZulu-Natal</v>
      </c>
      <c r="E2" s="432" t="str">
        <f>"Contract No. "&amp;ContractNo</f>
        <v>Contract No. ZNB01239/00000/00/PMC/INF/21/T</v>
      </c>
      <c r="F2" s="432"/>
      <c r="G2" s="432"/>
    </row>
    <row r="3" spans="2:8" x14ac:dyDescent="0.25">
      <c r="B3" s="93" t="str">
        <f>Client2</f>
        <v>Department of Transport</v>
      </c>
    </row>
    <row r="4" spans="2:8" x14ac:dyDescent="0.25">
      <c r="B4" s="90"/>
      <c r="C4" s="90"/>
      <c r="D4" s="91"/>
      <c r="E4" s="91"/>
      <c r="F4" s="168"/>
      <c r="G4" s="169"/>
    </row>
    <row r="5" spans="2:8" x14ac:dyDescent="0.25">
      <c r="B5" s="426" t="s">
        <v>8</v>
      </c>
      <c r="C5" s="427"/>
      <c r="D5" s="427"/>
      <c r="E5" s="427"/>
      <c r="F5" s="427"/>
      <c r="G5" s="429" t="str">
        <f>"CHAPTER "&amp;B11</f>
        <v>CHAPTER C9.1</v>
      </c>
      <c r="H5" s="284"/>
    </row>
    <row r="6" spans="2:8" ht="7.5" customHeight="1" x14ac:dyDescent="0.25">
      <c r="B6" s="419" t="str">
        <f>ContractDescription</f>
        <v>PROVISION OF ROUTINE AND SAFETY MAINTENANCE ON VARIOUS ROADS WITHIN THE TAYLORS HALT ZONE - VULINDLELA AREA OFFICE</v>
      </c>
      <c r="C6" s="433"/>
      <c r="D6" s="433"/>
      <c r="E6" s="433"/>
      <c r="F6" s="433"/>
      <c r="G6" s="430"/>
      <c r="H6" s="118"/>
    </row>
    <row r="7" spans="2:8" ht="12.75" customHeight="1" x14ac:dyDescent="0.25">
      <c r="B7" s="419"/>
      <c r="C7" s="433"/>
      <c r="D7" s="433"/>
      <c r="E7" s="433"/>
      <c r="F7" s="433"/>
      <c r="G7" s="430"/>
      <c r="H7" s="118"/>
    </row>
    <row r="8" spans="2:8" ht="7.5" customHeight="1" x14ac:dyDescent="0.25">
      <c r="B8" s="421"/>
      <c r="C8" s="422"/>
      <c r="D8" s="422"/>
      <c r="E8" s="422"/>
      <c r="F8" s="422"/>
      <c r="G8" s="431"/>
      <c r="H8" s="118"/>
    </row>
    <row r="9" spans="2:8" s="9" customFormat="1" ht="24.9" customHeight="1" x14ac:dyDescent="0.25">
      <c r="B9" s="10" t="s">
        <v>0</v>
      </c>
      <c r="C9" s="11" t="s">
        <v>1</v>
      </c>
      <c r="D9" s="11" t="s">
        <v>2</v>
      </c>
      <c r="E9" s="11" t="s">
        <v>3</v>
      </c>
      <c r="F9" s="11" t="s">
        <v>4</v>
      </c>
      <c r="G9" s="11" t="s">
        <v>5</v>
      </c>
      <c r="H9" s="285"/>
    </row>
    <row r="10" spans="2:8" x14ac:dyDescent="0.25">
      <c r="B10" s="170"/>
      <c r="C10" s="163"/>
      <c r="D10" s="77"/>
      <c r="E10" s="77"/>
      <c r="F10" s="78"/>
      <c r="G10" s="17" t="str">
        <f>IF(D10="","",E10*F10)</f>
        <v/>
      </c>
      <c r="H10" s="18"/>
    </row>
    <row r="11" spans="2:8" x14ac:dyDescent="0.25">
      <c r="B11" s="56" t="s">
        <v>426</v>
      </c>
      <c r="C11" s="20" t="s">
        <v>427</v>
      </c>
      <c r="D11" s="71"/>
      <c r="E11" s="71"/>
      <c r="F11" s="76"/>
      <c r="G11" s="24" t="str">
        <f>IF(D11="","",E11*F11)</f>
        <v/>
      </c>
      <c r="H11" s="39"/>
    </row>
    <row r="12" spans="2:8" x14ac:dyDescent="0.25">
      <c r="B12" s="108"/>
      <c r="C12" s="163"/>
      <c r="D12" s="71"/>
      <c r="E12" s="71"/>
      <c r="F12" s="76"/>
      <c r="G12" s="24" t="str">
        <f>IF(D12="","",E12*F12)</f>
        <v/>
      </c>
      <c r="H12" s="39"/>
    </row>
    <row r="13" spans="2:8" x14ac:dyDescent="0.25">
      <c r="B13" s="56" t="s">
        <v>428</v>
      </c>
      <c r="C13" s="20" t="s">
        <v>429</v>
      </c>
      <c r="D13" s="71"/>
      <c r="E13" s="71"/>
      <c r="F13" s="76"/>
      <c r="G13" s="24" t="str">
        <f>IF(D13="","",E13*F13)</f>
        <v/>
      </c>
      <c r="H13" s="39"/>
    </row>
    <row r="14" spans="2:8" x14ac:dyDescent="0.25">
      <c r="B14" s="108"/>
      <c r="C14" s="163"/>
      <c r="D14" s="71"/>
      <c r="E14" s="71"/>
      <c r="F14" s="76"/>
      <c r="G14" s="24" t="str">
        <f t="shared" ref="G14:G16" si="0">IF(D14="","",E14*F14)</f>
        <v/>
      </c>
      <c r="H14" s="39"/>
    </row>
    <row r="15" spans="2:8" x14ac:dyDescent="0.25">
      <c r="B15" s="108" t="s">
        <v>430</v>
      </c>
      <c r="C15" s="163" t="s">
        <v>431</v>
      </c>
      <c r="D15" s="71"/>
      <c r="E15" s="23"/>
      <c r="F15" s="16"/>
      <c r="G15" s="24" t="str">
        <f t="shared" si="0"/>
        <v/>
      </c>
      <c r="H15" s="39"/>
    </row>
    <row r="16" spans="2:8" x14ac:dyDescent="0.25">
      <c r="B16" s="108"/>
      <c r="C16" s="163"/>
      <c r="D16" s="71"/>
      <c r="E16" s="23"/>
      <c r="F16" s="16"/>
      <c r="G16" s="24" t="str">
        <f t="shared" si="0"/>
        <v/>
      </c>
      <c r="H16" s="39"/>
    </row>
    <row r="17" spans="2:8" ht="26.4" x14ac:dyDescent="0.25">
      <c r="B17" s="108" t="s">
        <v>432</v>
      </c>
      <c r="C17" s="163" t="s">
        <v>433</v>
      </c>
      <c r="D17" s="71" t="s">
        <v>145</v>
      </c>
      <c r="E17" s="71">
        <f>(0.55*('C8.8'!E43+'C8.8'!E45+'C8.8'!E47+'C8.8'!E49)/0.04)*0.5</f>
        <v>5843.7500000000009</v>
      </c>
      <c r="F17" s="390"/>
      <c r="G17" s="391"/>
      <c r="H17" s="39"/>
    </row>
    <row r="18" spans="2:8" x14ac:dyDescent="0.25">
      <c r="B18" s="108"/>
      <c r="C18" s="163"/>
      <c r="D18" s="71"/>
      <c r="E18" s="71"/>
      <c r="F18" s="390"/>
      <c r="G18" s="391"/>
      <c r="H18" s="39"/>
    </row>
    <row r="19" spans="2:8" ht="26.4" x14ac:dyDescent="0.25">
      <c r="B19" s="108" t="s">
        <v>434</v>
      </c>
      <c r="C19" s="163" t="s">
        <v>435</v>
      </c>
      <c r="D19" s="71" t="s">
        <v>145</v>
      </c>
      <c r="E19" s="71">
        <f>0.05*E17</f>
        <v>292.18750000000006</v>
      </c>
      <c r="F19" s="390"/>
      <c r="G19" s="391"/>
      <c r="H19" s="39"/>
    </row>
    <row r="20" spans="2:8" x14ac:dyDescent="0.25">
      <c r="B20" s="108"/>
      <c r="C20" s="163"/>
      <c r="D20" s="71"/>
      <c r="E20" s="71"/>
      <c r="F20" s="399"/>
      <c r="G20" s="391"/>
      <c r="H20" s="39"/>
    </row>
    <row r="21" spans="2:8" s="28" customFormat="1" ht="22.5" customHeight="1" x14ac:dyDescent="0.25">
      <c r="B21" s="29"/>
      <c r="C21" s="30" t="str">
        <f>"TOTAL CARRIED FORWARD"&amp;IF(G21=G$1," TO SUMMARY (Page C"&amp;Page_A&amp;")","")</f>
        <v>TOTAL CARRIED FORWARD TO SUMMARY (Page C52)</v>
      </c>
      <c r="D21" s="31"/>
      <c r="E21" s="286"/>
      <c r="F21" s="395"/>
      <c r="G21" s="396"/>
      <c r="H21" s="33"/>
    </row>
  </sheetData>
  <sheetProtection algorithmName="SHA-512" hashValue="J/B1R57rpTuGo8+h5oKpY79FEGfwMfut7VlekglwAYTWisiq7itxcEVUAD3NMkobqJB1W1Hc2xLdwQRpnNurAQ==" saltValue="f9RCC1rJdgUwlVRszbuLAg==" spinCount="100000" sheet="1" objects="1" scenarios="1"/>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FFC4123B-8C08-4ED0-A1ED-B5EF46A96F75}">
            <xm:f>AND(Information!$C$8=FALSE,$D19&lt;&gt;"P C Sum",$D19&lt;&gt;"PC Sum",$D19&lt;&gt;"P Sum",$D19&lt;&gt;"Prov Sum")</xm:f>
            <x14:dxf>
              <font>
                <strike val="0"/>
                <color theme="0"/>
              </font>
              <numFmt numFmtId="4" formatCode="#,##0.00"/>
            </x14:dxf>
          </x14:cfRule>
          <xm:sqref>F19:G19</xm:sqref>
        </x14:conditionalFormatting>
        <x14:conditionalFormatting xmlns:xm="http://schemas.microsoft.com/office/excel/2006/main">
          <x14:cfRule type="expression" priority="3" id="{501B6114-7F21-4488-B1B8-9234F4189C64}">
            <xm:f>AND(Information!$C$8=FALSE,$D20&lt;&gt;"P C Sum",$D20&lt;&gt;"PC Sum",$D20&lt;&gt;"P Sum",$D20&lt;&gt;"Prov Sum")</xm:f>
            <x14:dxf>
              <font>
                <strike val="0"/>
                <color theme="0"/>
              </font>
              <numFmt numFmtId="4" formatCode="#,##0.00"/>
            </x14:dxf>
          </x14:cfRule>
          <xm:sqref>G20</xm:sqref>
        </x14:conditionalFormatting>
        <x14:conditionalFormatting xmlns:xm="http://schemas.microsoft.com/office/excel/2006/main">
          <x14:cfRule type="expression" priority="2" id="{97132580-9CBB-4437-A339-5D271941AC19}">
            <xm:f>AND(Information!$C$8=FALSE,$D21&lt;&gt;"P C Sum",$D21&lt;&gt;"PC Sum",$D21&lt;&gt;"P Sum",$D21&lt;&gt;"Prov Sum")</xm:f>
            <x14:dxf>
              <font>
                <strike val="0"/>
                <color theme="0"/>
              </font>
              <numFmt numFmtId="4" formatCode="#,##0.00"/>
            </x14:dxf>
          </x14:cfRule>
          <xm:sqref>G21</xm:sqref>
        </x14:conditionalFormatting>
        <x14:conditionalFormatting xmlns:xm="http://schemas.microsoft.com/office/excel/2006/main">
          <x14:cfRule type="expression" priority="1" id="{03AAAD37-4469-4936-991B-AB65C1AE0B1C}">
            <xm:f>AND(Information!$C$8=FALSE,$D15&lt;&gt;"P C Sum",$D15&lt;&gt;"PC Sum",$D15&lt;&gt;"P Sum",$D15&lt;&gt;"Prov Sum")</xm:f>
            <x14:dxf>
              <font>
                <strike val="0"/>
                <color theme="0"/>
              </font>
              <numFmt numFmtId="4" formatCode="#,##0.00"/>
            </x14:dxf>
          </x14:cfRule>
          <xm:sqref>F15:G18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5D23E-B33F-42DD-B191-F37F4CF72541}">
  <sheetPr>
    <tabColor rgb="FF00B050"/>
  </sheetPr>
  <dimension ref="B1:N34"/>
  <sheetViews>
    <sheetView view="pageBreakPreview" zoomScale="70" zoomScaleNormal="125" zoomScaleSheetLayoutView="70" zoomScalePageLayoutView="125" workbookViewId="0">
      <pane xSplit="4" ySplit="2" topLeftCell="E3" activePane="bottomRight" state="frozen"/>
      <selection activeCell="G5" sqref="G5:G8"/>
      <selection pane="topRight" activeCell="G5" sqref="G5:G8"/>
      <selection pane="bottomLeft" activeCell="G5" sqref="G5:G8"/>
      <selection pane="bottomRight" activeCell="F24" sqref="F24"/>
    </sheetView>
  </sheetViews>
  <sheetFormatPr defaultColWidth="8.88671875" defaultRowHeight="13.2" x14ac:dyDescent="0.25"/>
  <cols>
    <col min="1" max="1" width="0.88671875" style="1" customWidth="1"/>
    <col min="2" max="2" width="11.5546875" style="34"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10" width="8.88671875" style="1"/>
    <col min="11" max="11" width="10.6640625" style="1" bestFit="1" customWidth="1"/>
    <col min="12" max="16384" width="8.88671875" style="1"/>
  </cols>
  <sheetData>
    <row r="1" spans="2:14" x14ac:dyDescent="0.25">
      <c r="G1" s="171"/>
      <c r="J1" s="61"/>
      <c r="K1" s="61"/>
      <c r="L1" s="61"/>
      <c r="M1" s="61"/>
      <c r="N1" s="61"/>
    </row>
    <row r="2" spans="2:14" x14ac:dyDescent="0.25">
      <c r="B2" s="2" t="str">
        <f>Client1</f>
        <v>Province of KwaZulu-Natal</v>
      </c>
      <c r="E2" s="432" t="str">
        <f>"Contract No. "&amp;ContractNo</f>
        <v>Contract No. ZNB01239/00000/00/PMC/INF/21/T</v>
      </c>
      <c r="F2" s="432"/>
      <c r="G2" s="432"/>
      <c r="J2" s="355"/>
      <c r="K2" s="355"/>
      <c r="L2" s="355"/>
      <c r="M2" s="356"/>
      <c r="N2" s="61"/>
    </row>
    <row r="3" spans="2:14" x14ac:dyDescent="0.25">
      <c r="B3" s="347" t="str">
        <f>Client2</f>
        <v>Department of Transport</v>
      </c>
      <c r="J3" s="61"/>
      <c r="K3" s="61"/>
      <c r="L3" s="61"/>
      <c r="M3" s="61"/>
      <c r="N3" s="61"/>
    </row>
    <row r="4" spans="2:14" x14ac:dyDescent="0.25">
      <c r="B4" s="3"/>
      <c r="J4" s="61"/>
      <c r="K4" s="61"/>
      <c r="L4" s="61"/>
      <c r="M4" s="61"/>
      <c r="N4" s="61"/>
    </row>
    <row r="5" spans="2:14" ht="12.75" customHeight="1" x14ac:dyDescent="0.25">
      <c r="B5" s="426" t="s">
        <v>8</v>
      </c>
      <c r="C5" s="427"/>
      <c r="D5" s="427"/>
      <c r="E5" s="427"/>
      <c r="F5" s="427"/>
      <c r="G5" s="423" t="str">
        <f>"CHAPTER "&amp;B11</f>
        <v>CHAPTER C11.6</v>
      </c>
      <c r="H5" s="346"/>
      <c r="J5" s="61"/>
      <c r="K5" s="61"/>
      <c r="L5" s="61"/>
      <c r="M5" s="61"/>
      <c r="N5" s="61"/>
    </row>
    <row r="6" spans="2:14" ht="7.5" customHeight="1" x14ac:dyDescent="0.25">
      <c r="B6" s="419" t="str">
        <f>ContractDescription</f>
        <v>PROVISION OF ROUTINE AND SAFETY MAINTENANCE ON VARIOUS ROADS WITHIN THE TAYLORS HALT ZONE - VULINDLELA AREA OFFICE</v>
      </c>
      <c r="C6" s="420"/>
      <c r="D6" s="420"/>
      <c r="E6" s="420"/>
      <c r="F6" s="420"/>
      <c r="G6" s="424"/>
      <c r="H6" s="118"/>
      <c r="J6" s="61"/>
      <c r="K6" s="61"/>
      <c r="L6" s="61"/>
      <c r="M6" s="61"/>
      <c r="N6" s="61"/>
    </row>
    <row r="7" spans="2:14" ht="12.75" customHeight="1" x14ac:dyDescent="0.25">
      <c r="B7" s="419"/>
      <c r="C7" s="420"/>
      <c r="D7" s="420"/>
      <c r="E7" s="420"/>
      <c r="F7" s="420"/>
      <c r="G7" s="424"/>
      <c r="H7" s="118"/>
      <c r="J7" s="61"/>
      <c r="K7" s="61"/>
      <c r="L7" s="61"/>
      <c r="M7" s="61"/>
      <c r="N7" s="61"/>
    </row>
    <row r="8" spans="2:14" s="9" customFormat="1" ht="7.5" customHeight="1" x14ac:dyDescent="0.25">
      <c r="B8" s="421"/>
      <c r="C8" s="422"/>
      <c r="D8" s="422"/>
      <c r="E8" s="422"/>
      <c r="F8" s="422"/>
      <c r="G8" s="425"/>
      <c r="H8" s="348"/>
      <c r="J8" s="61"/>
      <c r="K8" s="61"/>
      <c r="L8" s="61"/>
      <c r="M8" s="61"/>
      <c r="N8" s="367"/>
    </row>
    <row r="9" spans="2:14" s="9" customFormat="1" ht="24.9" customHeight="1" x14ac:dyDescent="0.25">
      <c r="B9" s="10" t="s">
        <v>0</v>
      </c>
      <c r="C9" s="11" t="s">
        <v>1</v>
      </c>
      <c r="D9" s="11" t="s">
        <v>2</v>
      </c>
      <c r="E9" s="11" t="s">
        <v>3</v>
      </c>
      <c r="F9" s="11" t="s">
        <v>4</v>
      </c>
      <c r="G9" s="11" t="s">
        <v>5</v>
      </c>
      <c r="H9" s="348"/>
      <c r="J9" s="358"/>
      <c r="K9" s="358"/>
      <c r="L9" s="358"/>
      <c r="M9" s="358"/>
      <c r="N9" s="367"/>
    </row>
    <row r="10" spans="2:14" x14ac:dyDescent="0.25">
      <c r="B10" s="44"/>
      <c r="C10" s="14"/>
      <c r="D10" s="15"/>
      <c r="E10" s="15"/>
      <c r="F10" s="16"/>
      <c r="G10" s="24" t="str">
        <f>IF(D10="","",E10*F10)</f>
        <v/>
      </c>
      <c r="H10" s="18"/>
      <c r="J10" s="359"/>
      <c r="K10" s="359"/>
      <c r="L10" s="359"/>
      <c r="M10" s="359"/>
      <c r="N10" s="61"/>
    </row>
    <row r="11" spans="2:14" x14ac:dyDescent="0.25">
      <c r="B11" s="42" t="s">
        <v>217</v>
      </c>
      <c r="C11" s="20" t="s">
        <v>216</v>
      </c>
      <c r="D11" s="15"/>
      <c r="E11" s="15"/>
      <c r="F11" s="16"/>
      <c r="G11" s="24" t="str">
        <f>IF(D11="","",E11*F11)</f>
        <v/>
      </c>
      <c r="H11" s="18"/>
      <c r="J11" s="360"/>
      <c r="K11" s="360"/>
      <c r="L11" s="360"/>
      <c r="M11" s="360"/>
      <c r="N11" s="61"/>
    </row>
    <row r="12" spans="2:14" x14ac:dyDescent="0.25">
      <c r="B12" s="44"/>
      <c r="C12" s="14"/>
      <c r="D12" s="15"/>
      <c r="E12" s="15"/>
      <c r="F12" s="16"/>
      <c r="G12" s="24" t="str">
        <f>IF(D12="","",E12*F12)</f>
        <v/>
      </c>
      <c r="H12" s="18"/>
      <c r="J12" s="360"/>
      <c r="K12" s="360"/>
      <c r="L12" s="360"/>
      <c r="M12" s="360"/>
      <c r="N12" s="61"/>
    </row>
    <row r="13" spans="2:14" ht="52.8" x14ac:dyDescent="0.25">
      <c r="B13" s="50" t="s">
        <v>215</v>
      </c>
      <c r="C13" s="14" t="s">
        <v>214</v>
      </c>
      <c r="D13" s="15"/>
      <c r="E13" s="15"/>
      <c r="F13" s="16"/>
      <c r="G13" s="24" t="str">
        <f>IF(D13="","",E13*F13)</f>
        <v/>
      </c>
      <c r="H13" s="18"/>
      <c r="J13" s="370"/>
      <c r="K13" s="61"/>
      <c r="L13" s="370"/>
      <c r="M13" s="370"/>
      <c r="N13" s="61"/>
    </row>
    <row r="14" spans="2:14" x14ac:dyDescent="0.25">
      <c r="B14" s="44" t="s">
        <v>213</v>
      </c>
      <c r="C14" s="14" t="s">
        <v>212</v>
      </c>
      <c r="D14" s="22"/>
      <c r="E14" s="25"/>
      <c r="F14" s="16"/>
      <c r="G14" s="24" t="str">
        <f t="shared" ref="G14:G15" si="0">IF(D14="","",E14*F14)</f>
        <v/>
      </c>
      <c r="H14" s="18"/>
      <c r="J14" s="360"/>
      <c r="K14" s="61"/>
      <c r="L14" s="360"/>
      <c r="M14" s="360"/>
      <c r="N14" s="61"/>
    </row>
    <row r="15" spans="2:14" x14ac:dyDescent="0.25">
      <c r="B15" s="50"/>
      <c r="C15" s="14"/>
      <c r="D15" s="15"/>
      <c r="E15" s="15"/>
      <c r="F15" s="16"/>
      <c r="G15" s="24" t="str">
        <f t="shared" si="0"/>
        <v/>
      </c>
      <c r="H15" s="18"/>
      <c r="J15" s="360"/>
      <c r="K15" s="61"/>
      <c r="L15" s="360"/>
      <c r="M15" s="360"/>
      <c r="N15" s="61"/>
    </row>
    <row r="16" spans="2:14" ht="39.6" x14ac:dyDescent="0.25">
      <c r="B16" s="44" t="s">
        <v>34</v>
      </c>
      <c r="C16" s="14" t="s">
        <v>316</v>
      </c>
      <c r="D16" s="22" t="s">
        <v>33</v>
      </c>
      <c r="E16" s="15">
        <v>50</v>
      </c>
      <c r="F16" s="390"/>
      <c r="G16" s="391"/>
      <c r="H16" s="18"/>
      <c r="J16" s="371"/>
      <c r="K16" s="61"/>
      <c r="L16" s="360"/>
      <c r="M16" s="360"/>
      <c r="N16" s="61"/>
    </row>
    <row r="17" spans="2:14" x14ac:dyDescent="0.25">
      <c r="B17" s="50"/>
      <c r="C17" s="14"/>
      <c r="D17" s="15"/>
      <c r="E17" s="15"/>
      <c r="F17" s="390"/>
      <c r="G17" s="391"/>
      <c r="H17" s="18"/>
      <c r="J17" s="360"/>
      <c r="K17" s="61"/>
      <c r="L17" s="360"/>
      <c r="M17" s="360"/>
      <c r="N17" s="61"/>
    </row>
    <row r="18" spans="2:14" x14ac:dyDescent="0.25">
      <c r="B18" s="44" t="s">
        <v>211</v>
      </c>
      <c r="C18" s="27" t="s">
        <v>210</v>
      </c>
      <c r="D18" s="15"/>
      <c r="E18" s="15"/>
      <c r="F18" s="390"/>
      <c r="G18" s="391"/>
      <c r="J18" s="360"/>
      <c r="K18" s="61"/>
      <c r="L18" s="360"/>
      <c r="M18" s="360"/>
      <c r="N18" s="61"/>
    </row>
    <row r="19" spans="2:14" x14ac:dyDescent="0.25">
      <c r="B19" s="44"/>
      <c r="C19" s="14"/>
      <c r="D19" s="15"/>
      <c r="E19" s="15"/>
      <c r="F19" s="390"/>
      <c r="G19" s="391"/>
      <c r="J19" s="360"/>
      <c r="K19" s="61"/>
      <c r="L19" s="360"/>
      <c r="M19" s="360"/>
      <c r="N19" s="61"/>
    </row>
    <row r="20" spans="2:14" ht="39.6" x14ac:dyDescent="0.25">
      <c r="B20" s="50" t="s">
        <v>34</v>
      </c>
      <c r="C20" s="14" t="s">
        <v>316</v>
      </c>
      <c r="D20" s="22" t="s">
        <v>33</v>
      </c>
      <c r="E20" s="195">
        <v>25</v>
      </c>
      <c r="F20" s="390"/>
      <c r="G20" s="391"/>
      <c r="J20" s="371"/>
      <c r="K20" s="61"/>
      <c r="L20" s="360"/>
      <c r="M20" s="360"/>
      <c r="N20" s="61"/>
    </row>
    <row r="21" spans="2:14" x14ac:dyDescent="0.25">
      <c r="B21" s="50"/>
      <c r="C21" s="14"/>
      <c r="D21" s="15"/>
      <c r="E21" s="25"/>
      <c r="F21" s="390"/>
      <c r="G21" s="391"/>
      <c r="J21" s="360"/>
      <c r="K21" s="61"/>
      <c r="L21" s="360"/>
      <c r="M21" s="360"/>
      <c r="N21" s="61"/>
    </row>
    <row r="22" spans="2:14" s="5" customFormat="1" ht="37.5" customHeight="1" x14ac:dyDescent="0.25">
      <c r="B22" s="44" t="s">
        <v>208</v>
      </c>
      <c r="C22" s="27" t="s">
        <v>207</v>
      </c>
      <c r="D22" s="52"/>
      <c r="E22" s="15"/>
      <c r="F22" s="390"/>
      <c r="G22" s="391"/>
      <c r="J22" s="360"/>
      <c r="K22" s="61"/>
      <c r="L22" s="360"/>
      <c r="M22" s="360"/>
      <c r="N22" s="88"/>
    </row>
    <row r="23" spans="2:14" s="5" customFormat="1" x14ac:dyDescent="0.25">
      <c r="B23" s="50"/>
      <c r="C23" s="26"/>
      <c r="D23" s="52"/>
      <c r="E23" s="15"/>
      <c r="F23" s="390"/>
      <c r="G23" s="391"/>
      <c r="J23" s="360"/>
      <c r="K23" s="61"/>
      <c r="L23" s="360"/>
      <c r="M23" s="360"/>
      <c r="N23" s="88"/>
    </row>
    <row r="24" spans="2:14" s="5" customFormat="1" ht="39.6" x14ac:dyDescent="0.25">
      <c r="B24" s="81" t="s">
        <v>206</v>
      </c>
      <c r="C24" s="14" t="s">
        <v>205</v>
      </c>
      <c r="D24" s="22" t="s">
        <v>179</v>
      </c>
      <c r="E24" s="15">
        <v>15</v>
      </c>
      <c r="F24" s="390"/>
      <c r="G24" s="391"/>
      <c r="J24" s="371"/>
      <c r="K24" s="61"/>
      <c r="L24" s="360"/>
      <c r="M24" s="360"/>
      <c r="N24" s="88"/>
    </row>
    <row r="25" spans="2:14" s="5" customFormat="1" x14ac:dyDescent="0.25">
      <c r="B25" s="44"/>
      <c r="C25" s="14"/>
      <c r="D25" s="15"/>
      <c r="E25" s="15"/>
      <c r="F25" s="390"/>
      <c r="G25" s="391"/>
      <c r="J25" s="360"/>
      <c r="K25" s="61"/>
      <c r="L25" s="360"/>
      <c r="M25" s="360"/>
      <c r="N25" s="88"/>
    </row>
    <row r="26" spans="2:14" s="5" customFormat="1" ht="26.4" x14ac:dyDescent="0.25">
      <c r="B26" s="44" t="s">
        <v>204</v>
      </c>
      <c r="C26" s="14" t="s">
        <v>203</v>
      </c>
      <c r="D26" s="22" t="s">
        <v>179</v>
      </c>
      <c r="E26" s="15">
        <v>5</v>
      </c>
      <c r="F26" s="390"/>
      <c r="G26" s="391"/>
      <c r="J26" s="371"/>
      <c r="K26" s="61"/>
      <c r="L26" s="360"/>
      <c r="M26" s="360"/>
      <c r="N26" s="88"/>
    </row>
    <row r="27" spans="2:14" s="5" customFormat="1" x14ac:dyDescent="0.25">
      <c r="B27" s="50"/>
      <c r="C27" s="14"/>
      <c r="D27" s="15"/>
      <c r="E27" s="15"/>
      <c r="F27" s="390"/>
      <c r="G27" s="391"/>
      <c r="J27" s="360"/>
      <c r="K27" s="61"/>
      <c r="L27" s="360"/>
      <c r="M27" s="360"/>
      <c r="N27" s="88"/>
    </row>
    <row r="28" spans="2:14" s="5" customFormat="1" x14ac:dyDescent="0.25">
      <c r="B28" s="50"/>
      <c r="C28" s="14"/>
      <c r="D28" s="15"/>
      <c r="E28" s="15"/>
      <c r="F28" s="390"/>
      <c r="G28" s="391"/>
      <c r="J28" s="360"/>
      <c r="K28" s="61"/>
      <c r="L28" s="360"/>
      <c r="M28" s="360"/>
      <c r="N28" s="88"/>
    </row>
    <row r="29" spans="2:14" s="5" customFormat="1" x14ac:dyDescent="0.25">
      <c r="B29" s="44"/>
      <c r="C29" s="14"/>
      <c r="D29" s="22"/>
      <c r="E29" s="52"/>
      <c r="F29" s="390"/>
      <c r="G29" s="391"/>
      <c r="J29" s="389"/>
      <c r="K29" s="61"/>
      <c r="L29" s="360"/>
      <c r="M29" s="360"/>
      <c r="N29" s="88"/>
    </row>
    <row r="30" spans="2:14" s="5" customFormat="1" x14ac:dyDescent="0.25">
      <c r="B30" s="44"/>
      <c r="C30" s="14"/>
      <c r="D30" s="160"/>
      <c r="E30" s="161"/>
      <c r="F30" s="390"/>
      <c r="G30" s="391"/>
      <c r="J30" s="360"/>
      <c r="K30" s="61"/>
      <c r="L30" s="360"/>
      <c r="M30" s="360"/>
      <c r="N30" s="88"/>
    </row>
    <row r="31" spans="2:14" s="5" customFormat="1" x14ac:dyDescent="0.25">
      <c r="B31" s="44"/>
      <c r="C31" s="14"/>
      <c r="D31" s="160"/>
      <c r="E31" s="161"/>
      <c r="F31" s="390"/>
      <c r="G31" s="391"/>
      <c r="J31" s="360"/>
      <c r="K31" s="61"/>
      <c r="L31" s="360"/>
      <c r="M31" s="360"/>
      <c r="N31" s="88"/>
    </row>
    <row r="32" spans="2:14" s="5" customFormat="1" x14ac:dyDescent="0.25">
      <c r="B32" s="44"/>
      <c r="C32" s="14"/>
      <c r="D32" s="160"/>
      <c r="E32" s="161"/>
      <c r="F32" s="390"/>
      <c r="G32" s="391"/>
      <c r="J32" s="360"/>
      <c r="K32" s="61"/>
      <c r="L32" s="360"/>
      <c r="M32" s="360"/>
      <c r="N32" s="88"/>
    </row>
    <row r="33" spans="2:14" s="28" customFormat="1" ht="19.5" customHeight="1" x14ac:dyDescent="0.25">
      <c r="B33" s="104" t="str">
        <f>$B$11</f>
        <v>C11.6</v>
      </c>
      <c r="C33" s="30" t="s">
        <v>12</v>
      </c>
      <c r="D33" s="31"/>
      <c r="E33" s="286"/>
      <c r="F33" s="395"/>
      <c r="G33" s="396"/>
      <c r="H33" s="33"/>
      <c r="I33" s="5"/>
      <c r="J33" s="360"/>
      <c r="K33" s="61"/>
      <c r="L33" s="360"/>
      <c r="M33" s="360"/>
      <c r="N33" s="369"/>
    </row>
    <row r="34" spans="2:14" x14ac:dyDescent="0.25">
      <c r="J34" s="61"/>
      <c r="K34" s="61"/>
      <c r="L34" s="61"/>
      <c r="M34" s="61"/>
      <c r="N34" s="61"/>
    </row>
  </sheetData>
  <sheetProtection algorithmName="SHA-512" hashValue="SyDOct1goSp4euIks60ouQmr2F5T33k0sX4G7cBRpCXe3CxhrzitzIYY/oloU9J7G2JZgAbId/pbgVlSydHhSQ==" saltValue="nlS4stGMfPgn/6MMvP6sIA==" spinCount="100000" sheet="1" objects="1" scenarios="1"/>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151" fitToHeight="0"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5" id="{5465FF6B-1BD2-44FF-9DBE-A5092AA27BAB}">
            <xm:f>AND(Information!$C$8=FALSE,$D10&lt;&gt;"P C Sum",$D10&lt;&gt;"PC Sum",$D10&lt;&gt;"P Sum",$D10&lt;&gt;"Prov Sum")</xm:f>
            <x14:dxf>
              <font>
                <strike val="0"/>
                <color theme="0"/>
              </font>
              <numFmt numFmtId="4" formatCode="#,##0.00"/>
            </x14:dxf>
          </x14:cfRule>
          <xm:sqref>F10:G32</xm:sqref>
        </x14:conditionalFormatting>
        <x14:conditionalFormatting xmlns:xm="http://schemas.microsoft.com/office/excel/2006/main">
          <x14:cfRule type="expression" priority="4" id="{13B44075-5CEA-4D7B-9427-4089DA4E1A48}">
            <xm:f>AND(Information!$C$8=FALSE,$D33&lt;&gt;"P C Sum",$D33&lt;&gt;"PC Sum",$D33&lt;&gt;"P Sum",$D33&lt;&gt;"Prov Sum")</xm:f>
            <x14:dxf>
              <font>
                <strike val="0"/>
                <color theme="0"/>
              </font>
              <numFmt numFmtId="4" formatCode="#,##0.00"/>
            </x14:dxf>
          </x14:cfRule>
          <xm:sqref>G33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6961-954C-4769-8C46-880ADACE49B3}">
  <sheetPr>
    <tabColor rgb="FF00B050"/>
  </sheetPr>
  <dimension ref="B1:N56"/>
  <sheetViews>
    <sheetView view="pageBreakPreview" zoomScale="55" zoomScaleNormal="125" zoomScaleSheetLayoutView="55" zoomScalePageLayoutView="125" workbookViewId="0">
      <selection activeCell="F33" sqref="F33"/>
    </sheetView>
  </sheetViews>
  <sheetFormatPr defaultColWidth="8.88671875" defaultRowHeight="13.2" x14ac:dyDescent="0.25"/>
  <cols>
    <col min="1" max="1" width="0.88671875" style="66" customWidth="1"/>
    <col min="2" max="2" width="11.5546875" style="70" customWidth="1"/>
    <col min="3" max="3" width="45.5546875" style="69" customWidth="1"/>
    <col min="4" max="4" width="13.5546875" style="117" customWidth="1"/>
    <col min="5" max="5" width="15.5546875" style="117" customWidth="1"/>
    <col min="6" max="6" width="15.5546875" style="66" customWidth="1"/>
    <col min="7" max="7" width="15.5546875" style="67" customWidth="1"/>
    <col min="8" max="8" width="0.88671875" style="67" customWidth="1"/>
    <col min="9" max="10" width="8.88671875" style="66"/>
    <col min="11" max="11" width="9.6640625" style="66" bestFit="1" customWidth="1"/>
    <col min="12" max="16384" width="8.88671875" style="66"/>
  </cols>
  <sheetData>
    <row r="1" spans="2:14" x14ac:dyDescent="0.25">
      <c r="G1" s="328"/>
      <c r="J1" s="379"/>
      <c r="K1" s="379"/>
      <c r="L1" s="379"/>
      <c r="M1" s="379"/>
      <c r="N1" s="379"/>
    </row>
    <row r="2" spans="2:14" x14ac:dyDescent="0.25">
      <c r="B2" s="2" t="str">
        <f>Client1</f>
        <v>Province of KwaZulu-Natal</v>
      </c>
      <c r="E2" s="432" t="str">
        <f>"Contract No. "&amp;ContractNo</f>
        <v>Contract No. ZNB01239/00000/00/PMC/INF/21/T</v>
      </c>
      <c r="F2" s="432"/>
      <c r="G2" s="432"/>
      <c r="J2" s="382"/>
      <c r="K2" s="382"/>
      <c r="L2" s="382"/>
      <c r="M2" s="283"/>
      <c r="N2" s="379"/>
    </row>
    <row r="3" spans="2:14" x14ac:dyDescent="0.25">
      <c r="B3" s="93" t="str">
        <f>Client2</f>
        <v>Department of Transport</v>
      </c>
      <c r="J3" s="379"/>
      <c r="K3" s="379"/>
      <c r="L3" s="379"/>
      <c r="M3" s="379"/>
      <c r="N3" s="379"/>
    </row>
    <row r="4" spans="2:14" x14ac:dyDescent="0.25">
      <c r="B4" s="69"/>
      <c r="J4" s="379"/>
      <c r="K4" s="379"/>
      <c r="L4" s="379"/>
      <c r="M4" s="379"/>
      <c r="N4" s="379"/>
    </row>
    <row r="5" spans="2:14" ht="12.75" customHeight="1" x14ac:dyDescent="0.25">
      <c r="B5" s="426" t="s">
        <v>218</v>
      </c>
      <c r="C5" s="427"/>
      <c r="D5" s="427"/>
      <c r="E5" s="427"/>
      <c r="F5" s="427"/>
      <c r="G5" s="441" t="str">
        <f>"CHAPTER "&amp;B11</f>
        <v>CHAPTER C11.9</v>
      </c>
      <c r="H5" s="322"/>
      <c r="J5" s="379"/>
      <c r="K5" s="379"/>
      <c r="L5" s="379"/>
      <c r="M5" s="379"/>
      <c r="N5" s="379"/>
    </row>
    <row r="6" spans="2:14" ht="7.5" customHeight="1" x14ac:dyDescent="0.25">
      <c r="B6" s="419" t="str">
        <f>ContractDescription</f>
        <v>PROVISION OF ROUTINE AND SAFETY MAINTENANCE ON VARIOUS ROADS WITHIN THE TAYLORS HALT ZONE - VULINDLELA AREA OFFICE</v>
      </c>
      <c r="C6" s="433"/>
      <c r="D6" s="433"/>
      <c r="E6" s="433"/>
      <c r="F6" s="433"/>
      <c r="G6" s="442"/>
      <c r="H6" s="118"/>
      <c r="J6" s="379"/>
      <c r="K6" s="379"/>
      <c r="L6" s="379"/>
      <c r="M6" s="379"/>
      <c r="N6" s="379"/>
    </row>
    <row r="7" spans="2:14" ht="12.75" customHeight="1" x14ac:dyDescent="0.25">
      <c r="B7" s="419"/>
      <c r="C7" s="433"/>
      <c r="D7" s="433"/>
      <c r="E7" s="433"/>
      <c r="F7" s="433"/>
      <c r="G7" s="442"/>
      <c r="H7" s="118"/>
      <c r="J7" s="379"/>
      <c r="K7" s="379"/>
      <c r="L7" s="379"/>
      <c r="M7" s="379"/>
      <c r="N7" s="379"/>
    </row>
    <row r="8" spans="2:14" s="9" customFormat="1" ht="7.5" customHeight="1" x14ac:dyDescent="0.25">
      <c r="B8" s="421"/>
      <c r="C8" s="422"/>
      <c r="D8" s="422"/>
      <c r="E8" s="422"/>
      <c r="F8" s="422"/>
      <c r="G8" s="443"/>
      <c r="H8" s="324"/>
      <c r="J8" s="379"/>
      <c r="K8" s="379"/>
      <c r="L8" s="379"/>
      <c r="M8" s="379"/>
      <c r="N8" s="367"/>
    </row>
    <row r="9" spans="2:14" s="9" customFormat="1" ht="24.9" customHeight="1" x14ac:dyDescent="0.25">
      <c r="B9" s="10" t="s">
        <v>0</v>
      </c>
      <c r="C9" s="11" t="s">
        <v>1</v>
      </c>
      <c r="D9" s="11" t="s">
        <v>2</v>
      </c>
      <c r="E9" s="11" t="s">
        <v>3</v>
      </c>
      <c r="F9" s="11" t="s">
        <v>4</v>
      </c>
      <c r="G9" s="11" t="s">
        <v>5</v>
      </c>
      <c r="H9" s="324"/>
      <c r="J9" s="358"/>
      <c r="K9" s="358"/>
      <c r="L9" s="358"/>
      <c r="M9" s="358"/>
      <c r="N9" s="367"/>
    </row>
    <row r="10" spans="2:14" x14ac:dyDescent="0.25">
      <c r="B10" s="170"/>
      <c r="C10" s="163"/>
      <c r="D10" s="77"/>
      <c r="E10" s="77"/>
      <c r="F10" s="78"/>
      <c r="G10" s="24" t="str">
        <f t="shared" ref="G10:G14" si="0">IF(D10="","",E10*F10)</f>
        <v/>
      </c>
      <c r="H10" s="18"/>
      <c r="J10" s="380"/>
      <c r="K10" s="380"/>
      <c r="L10" s="380"/>
      <c r="M10" s="380"/>
      <c r="N10" s="379"/>
    </row>
    <row r="11" spans="2:14" ht="26.4" x14ac:dyDescent="0.25">
      <c r="B11" s="56" t="s">
        <v>224</v>
      </c>
      <c r="C11" s="20" t="s">
        <v>223</v>
      </c>
      <c r="D11" s="77"/>
      <c r="E11" s="77"/>
      <c r="F11" s="16"/>
      <c r="G11" s="24" t="str">
        <f t="shared" si="0"/>
        <v/>
      </c>
      <c r="H11" s="18"/>
      <c r="J11" s="384"/>
      <c r="K11" s="384"/>
      <c r="L11" s="384"/>
      <c r="M11" s="384"/>
      <c r="N11" s="379"/>
    </row>
    <row r="12" spans="2:14" x14ac:dyDescent="0.25">
      <c r="B12" s="108"/>
      <c r="C12" s="163"/>
      <c r="D12" s="77"/>
      <c r="E12" s="77"/>
      <c r="F12" s="16"/>
      <c r="G12" s="24" t="str">
        <f t="shared" si="0"/>
        <v/>
      </c>
      <c r="H12" s="18"/>
      <c r="J12" s="384"/>
      <c r="K12" s="384"/>
      <c r="L12" s="384"/>
      <c r="M12" s="384"/>
      <c r="N12" s="379"/>
    </row>
    <row r="13" spans="2:14" x14ac:dyDescent="0.25">
      <c r="B13" s="297" t="s">
        <v>222</v>
      </c>
      <c r="C13" s="163" t="s">
        <v>221</v>
      </c>
      <c r="D13" s="77"/>
      <c r="E13" s="77"/>
      <c r="F13" s="16"/>
      <c r="G13" s="24" t="str">
        <f t="shared" si="0"/>
        <v/>
      </c>
      <c r="H13" s="18"/>
      <c r="J13" s="370"/>
      <c r="K13" s="379"/>
      <c r="L13" s="370"/>
      <c r="M13" s="370"/>
      <c r="N13" s="379"/>
    </row>
    <row r="14" spans="2:14" x14ac:dyDescent="0.25">
      <c r="B14" s="297"/>
      <c r="C14" s="163"/>
      <c r="D14" s="77"/>
      <c r="E14" s="25"/>
      <c r="F14" s="16"/>
      <c r="G14" s="24" t="str">
        <f t="shared" si="0"/>
        <v/>
      </c>
      <c r="H14" s="18"/>
      <c r="J14" s="384"/>
      <c r="K14" s="379"/>
      <c r="L14" s="384"/>
      <c r="M14" s="384"/>
      <c r="N14" s="379"/>
    </row>
    <row r="15" spans="2:14" x14ac:dyDescent="0.25">
      <c r="B15" s="108" t="s">
        <v>220</v>
      </c>
      <c r="C15" s="163" t="s">
        <v>219</v>
      </c>
      <c r="D15" s="71" t="s">
        <v>22</v>
      </c>
      <c r="E15" s="162">
        <v>37.25</v>
      </c>
      <c r="F15" s="390"/>
      <c r="G15" s="391"/>
      <c r="H15" s="18"/>
      <c r="J15" s="384"/>
      <c r="K15" s="379"/>
      <c r="L15" s="384"/>
      <c r="M15" s="384"/>
      <c r="N15" s="379"/>
    </row>
    <row r="16" spans="2:14" x14ac:dyDescent="0.25">
      <c r="B16" s="297"/>
      <c r="C16" s="163"/>
      <c r="D16" s="77"/>
      <c r="E16" s="25"/>
      <c r="F16" s="390"/>
      <c r="G16" s="391"/>
      <c r="H16" s="51"/>
      <c r="J16" s="384"/>
      <c r="K16" s="379"/>
      <c r="L16" s="384"/>
      <c r="M16" s="384"/>
      <c r="N16" s="379"/>
    </row>
    <row r="17" spans="2:14" x14ac:dyDescent="0.25">
      <c r="B17" s="108"/>
      <c r="C17" s="329"/>
      <c r="D17" s="71"/>
      <c r="E17" s="25"/>
      <c r="F17" s="390"/>
      <c r="G17" s="391"/>
      <c r="H17" s="336"/>
      <c r="J17" s="384"/>
      <c r="K17" s="379"/>
      <c r="L17" s="384"/>
      <c r="M17" s="384"/>
      <c r="N17" s="379"/>
    </row>
    <row r="18" spans="2:14" x14ac:dyDescent="0.25">
      <c r="B18" s="297"/>
      <c r="C18" s="330"/>
      <c r="D18" s="331"/>
      <c r="E18" s="25"/>
      <c r="F18" s="390"/>
      <c r="G18" s="391"/>
      <c r="H18" s="336"/>
      <c r="J18" s="384"/>
      <c r="K18" s="379"/>
      <c r="L18" s="384"/>
      <c r="M18" s="384"/>
      <c r="N18" s="379"/>
    </row>
    <row r="19" spans="2:14" x14ac:dyDescent="0.25">
      <c r="B19" s="108"/>
      <c r="C19" s="163"/>
      <c r="D19" s="71"/>
      <c r="E19" s="25"/>
      <c r="F19" s="390"/>
      <c r="G19" s="391"/>
      <c r="H19" s="336"/>
      <c r="J19" s="384"/>
      <c r="K19" s="379"/>
      <c r="L19" s="384"/>
      <c r="M19" s="384"/>
      <c r="N19" s="379"/>
    </row>
    <row r="20" spans="2:14" x14ac:dyDescent="0.25">
      <c r="B20" s="297"/>
      <c r="C20" s="330"/>
      <c r="D20" s="331"/>
      <c r="E20" s="25"/>
      <c r="F20" s="390"/>
      <c r="G20" s="391"/>
      <c r="H20" s="336"/>
      <c r="J20" s="384"/>
      <c r="K20" s="379"/>
      <c r="L20" s="384"/>
      <c r="M20" s="384"/>
      <c r="N20" s="379"/>
    </row>
    <row r="21" spans="2:14" x14ac:dyDescent="0.25">
      <c r="B21" s="108"/>
      <c r="C21" s="163"/>
      <c r="D21" s="71"/>
      <c r="E21" s="25"/>
      <c r="F21" s="390"/>
      <c r="G21" s="391"/>
      <c r="H21" s="336"/>
      <c r="J21" s="384"/>
      <c r="K21" s="379"/>
      <c r="L21" s="384"/>
      <c r="M21" s="384"/>
      <c r="N21" s="379"/>
    </row>
    <row r="22" spans="2:14" x14ac:dyDescent="0.25">
      <c r="B22" s="108"/>
      <c r="C22" s="163"/>
      <c r="D22" s="71"/>
      <c r="E22" s="25"/>
      <c r="F22" s="390"/>
      <c r="G22" s="391"/>
      <c r="H22" s="336"/>
      <c r="J22" s="384"/>
      <c r="K22" s="379"/>
      <c r="L22" s="384"/>
      <c r="M22" s="384"/>
      <c r="N22" s="379"/>
    </row>
    <row r="23" spans="2:14" x14ac:dyDescent="0.25">
      <c r="B23" s="108"/>
      <c r="C23" s="163"/>
      <c r="D23" s="71"/>
      <c r="E23" s="25"/>
      <c r="F23" s="390"/>
      <c r="G23" s="391"/>
      <c r="H23" s="336"/>
      <c r="J23" s="384"/>
      <c r="K23" s="379"/>
      <c r="L23" s="384"/>
      <c r="M23" s="384"/>
      <c r="N23" s="379"/>
    </row>
    <row r="24" spans="2:14" x14ac:dyDescent="0.25">
      <c r="B24" s="108"/>
      <c r="C24" s="163"/>
      <c r="D24" s="71"/>
      <c r="E24" s="25"/>
      <c r="F24" s="390"/>
      <c r="G24" s="391"/>
      <c r="H24" s="336"/>
      <c r="J24" s="384"/>
      <c r="K24" s="379"/>
      <c r="L24" s="384"/>
      <c r="M24" s="384"/>
      <c r="N24" s="379"/>
    </row>
    <row r="25" spans="2:14" x14ac:dyDescent="0.25">
      <c r="B25" s="108"/>
      <c r="C25" s="163"/>
      <c r="D25" s="71"/>
      <c r="E25" s="25"/>
      <c r="F25" s="390"/>
      <c r="G25" s="391"/>
      <c r="H25" s="336"/>
      <c r="J25" s="384"/>
      <c r="K25" s="379"/>
      <c r="L25" s="384"/>
      <c r="M25" s="384"/>
      <c r="N25" s="379"/>
    </row>
    <row r="26" spans="2:14" x14ac:dyDescent="0.25">
      <c r="B26" s="108"/>
      <c r="C26" s="163"/>
      <c r="D26" s="71"/>
      <c r="E26" s="25"/>
      <c r="F26" s="390"/>
      <c r="G26" s="391"/>
      <c r="H26" s="336"/>
      <c r="J26" s="384"/>
      <c r="K26" s="379"/>
      <c r="L26" s="384"/>
      <c r="M26" s="384"/>
      <c r="N26" s="379"/>
    </row>
    <row r="27" spans="2:14" x14ac:dyDescent="0.25">
      <c r="B27" s="108"/>
      <c r="C27" s="163"/>
      <c r="D27" s="71"/>
      <c r="E27" s="25"/>
      <c r="F27" s="390"/>
      <c r="G27" s="391"/>
      <c r="H27" s="336"/>
      <c r="J27" s="379"/>
      <c r="K27" s="379"/>
      <c r="L27" s="379"/>
      <c r="M27" s="379"/>
      <c r="N27" s="379"/>
    </row>
    <row r="28" spans="2:14" x14ac:dyDescent="0.25">
      <c r="B28" s="108"/>
      <c r="C28" s="163"/>
      <c r="D28" s="71"/>
      <c r="E28" s="25"/>
      <c r="F28" s="390"/>
      <c r="G28" s="391"/>
      <c r="H28" s="336"/>
      <c r="J28" s="379"/>
      <c r="K28" s="379"/>
      <c r="L28" s="379"/>
      <c r="M28" s="379"/>
      <c r="N28" s="379"/>
    </row>
    <row r="29" spans="2:14" x14ac:dyDescent="0.25">
      <c r="B29" s="108"/>
      <c r="C29" s="163"/>
      <c r="D29" s="71"/>
      <c r="E29" s="25"/>
      <c r="F29" s="390"/>
      <c r="G29" s="391"/>
      <c r="H29" s="336"/>
      <c r="J29" s="379"/>
      <c r="K29" s="379"/>
      <c r="L29" s="379"/>
      <c r="M29" s="379"/>
      <c r="N29" s="379"/>
    </row>
    <row r="30" spans="2:14" x14ac:dyDescent="0.25">
      <c r="B30" s="108"/>
      <c r="C30" s="163"/>
      <c r="D30" s="71"/>
      <c r="E30" s="25"/>
      <c r="F30" s="390"/>
      <c r="G30" s="391"/>
      <c r="H30" s="336"/>
      <c r="J30" s="379"/>
      <c r="K30" s="379"/>
      <c r="L30" s="379"/>
      <c r="M30" s="379"/>
      <c r="N30" s="379"/>
    </row>
    <row r="31" spans="2:14" x14ac:dyDescent="0.25">
      <c r="B31" s="108"/>
      <c r="C31" s="163"/>
      <c r="D31" s="71"/>
      <c r="E31" s="25"/>
      <c r="F31" s="390"/>
      <c r="G31" s="391"/>
      <c r="H31" s="336"/>
      <c r="J31" s="379"/>
      <c r="K31" s="379"/>
      <c r="L31" s="379"/>
      <c r="M31" s="379"/>
      <c r="N31" s="379"/>
    </row>
    <row r="32" spans="2:14" x14ac:dyDescent="0.25">
      <c r="B32" s="108"/>
      <c r="C32" s="163"/>
      <c r="D32" s="71"/>
      <c r="E32" s="25"/>
      <c r="F32" s="390"/>
      <c r="G32" s="391"/>
      <c r="H32" s="336"/>
      <c r="J32" s="379"/>
      <c r="K32" s="379"/>
      <c r="L32" s="379"/>
      <c r="M32" s="379"/>
      <c r="N32" s="379"/>
    </row>
    <row r="33" spans="2:14" x14ac:dyDescent="0.25">
      <c r="B33" s="108"/>
      <c r="C33" s="163"/>
      <c r="D33" s="71"/>
      <c r="E33" s="25"/>
      <c r="F33" s="390"/>
      <c r="G33" s="391"/>
      <c r="H33" s="336"/>
      <c r="J33" s="379"/>
      <c r="K33" s="379"/>
      <c r="L33" s="379"/>
      <c r="M33" s="379"/>
      <c r="N33" s="379"/>
    </row>
    <row r="34" spans="2:14" x14ac:dyDescent="0.25">
      <c r="B34" s="108"/>
      <c r="C34" s="163"/>
      <c r="D34" s="71"/>
      <c r="E34" s="25"/>
      <c r="F34" s="390"/>
      <c r="G34" s="391"/>
      <c r="H34" s="336"/>
      <c r="J34" s="379"/>
      <c r="K34" s="379"/>
      <c r="L34" s="379"/>
      <c r="M34" s="379"/>
      <c r="N34" s="379"/>
    </row>
    <row r="35" spans="2:14" x14ac:dyDescent="0.25">
      <c r="B35" s="108"/>
      <c r="C35" s="163"/>
      <c r="D35" s="71"/>
      <c r="E35" s="25"/>
      <c r="F35" s="390"/>
      <c r="G35" s="391"/>
      <c r="H35" s="336"/>
    </row>
    <row r="36" spans="2:14" x14ac:dyDescent="0.25">
      <c r="B36" s="108"/>
      <c r="C36" s="163"/>
      <c r="D36" s="71"/>
      <c r="E36" s="25"/>
      <c r="F36" s="390"/>
      <c r="G36" s="391"/>
      <c r="H36" s="336"/>
    </row>
    <row r="37" spans="2:14" x14ac:dyDescent="0.25">
      <c r="B37" s="108"/>
      <c r="C37" s="163"/>
      <c r="D37" s="71"/>
      <c r="E37" s="25"/>
      <c r="F37" s="390"/>
      <c r="G37" s="391"/>
      <c r="H37" s="336"/>
    </row>
    <row r="38" spans="2:14" x14ac:dyDescent="0.25">
      <c r="B38" s="108"/>
      <c r="C38" s="163"/>
      <c r="D38" s="71"/>
      <c r="E38" s="25"/>
      <c r="F38" s="390"/>
      <c r="G38" s="391"/>
      <c r="H38" s="336"/>
    </row>
    <row r="39" spans="2:14" x14ac:dyDescent="0.25">
      <c r="B39" s="108"/>
      <c r="C39" s="163"/>
      <c r="D39" s="71"/>
      <c r="E39" s="25"/>
      <c r="F39" s="390"/>
      <c r="G39" s="391"/>
      <c r="H39" s="336"/>
    </row>
    <row r="40" spans="2:14" x14ac:dyDescent="0.25">
      <c r="B40" s="108"/>
      <c r="C40" s="163"/>
      <c r="D40" s="71"/>
      <c r="E40" s="25"/>
      <c r="F40" s="390"/>
      <c r="G40" s="391"/>
      <c r="H40" s="336"/>
    </row>
    <row r="41" spans="2:14" x14ac:dyDescent="0.25">
      <c r="B41" s="108"/>
      <c r="C41" s="163"/>
      <c r="D41" s="71"/>
      <c r="E41" s="25"/>
      <c r="F41" s="390"/>
      <c r="G41" s="391"/>
      <c r="H41" s="336"/>
    </row>
    <row r="42" spans="2:14" x14ac:dyDescent="0.25">
      <c r="B42" s="108"/>
      <c r="C42" s="163"/>
      <c r="D42" s="71"/>
      <c r="E42" s="25"/>
      <c r="F42" s="390"/>
      <c r="G42" s="391"/>
      <c r="H42" s="336"/>
    </row>
    <row r="43" spans="2:14" x14ac:dyDescent="0.25">
      <c r="B43" s="108"/>
      <c r="C43" s="163"/>
      <c r="D43" s="71"/>
      <c r="E43" s="25"/>
      <c r="F43" s="390"/>
      <c r="G43" s="391"/>
      <c r="H43" s="336"/>
    </row>
    <row r="44" spans="2:14" x14ac:dyDescent="0.25">
      <c r="B44" s="108"/>
      <c r="C44" s="163"/>
      <c r="D44" s="71"/>
      <c r="E44" s="25"/>
      <c r="F44" s="390"/>
      <c r="G44" s="391"/>
      <c r="H44" s="336"/>
    </row>
    <row r="45" spans="2:14" x14ac:dyDescent="0.25">
      <c r="B45" s="108"/>
      <c r="C45" s="163"/>
      <c r="D45" s="71"/>
      <c r="E45" s="25"/>
      <c r="F45" s="390"/>
      <c r="G45" s="391"/>
      <c r="H45" s="336"/>
    </row>
    <row r="46" spans="2:14" x14ac:dyDescent="0.25">
      <c r="B46" s="108"/>
      <c r="C46" s="163"/>
      <c r="D46" s="71"/>
      <c r="E46" s="25"/>
      <c r="F46" s="390"/>
      <c r="G46" s="391"/>
      <c r="H46" s="336"/>
    </row>
    <row r="47" spans="2:14" x14ac:dyDescent="0.25">
      <c r="B47" s="108"/>
      <c r="C47" s="163"/>
      <c r="D47" s="71"/>
      <c r="E47" s="25"/>
      <c r="F47" s="390"/>
      <c r="G47" s="391"/>
      <c r="H47" s="336"/>
    </row>
    <row r="48" spans="2:14" x14ac:dyDescent="0.25">
      <c r="B48" s="108"/>
      <c r="C48" s="163"/>
      <c r="D48" s="71"/>
      <c r="E48" s="25"/>
      <c r="F48" s="390"/>
      <c r="G48" s="391"/>
      <c r="H48" s="336"/>
    </row>
    <row r="49" spans="2:12" x14ac:dyDescent="0.25">
      <c r="B49" s="108"/>
      <c r="C49" s="163"/>
      <c r="D49" s="71"/>
      <c r="E49" s="25"/>
      <c r="F49" s="390"/>
      <c r="G49" s="391"/>
      <c r="H49" s="336"/>
    </row>
    <row r="50" spans="2:12" x14ac:dyDescent="0.25">
      <c r="B50" s="108"/>
      <c r="C50" s="163"/>
      <c r="D50" s="71"/>
      <c r="E50" s="25"/>
      <c r="F50" s="390"/>
      <c r="G50" s="391"/>
      <c r="H50" s="336"/>
    </row>
    <row r="51" spans="2:12" x14ac:dyDescent="0.25">
      <c r="B51" s="108"/>
      <c r="C51" s="163"/>
      <c r="D51" s="71"/>
      <c r="E51" s="25"/>
      <c r="F51" s="390"/>
      <c r="G51" s="391"/>
      <c r="H51" s="336"/>
    </row>
    <row r="52" spans="2:12" x14ac:dyDescent="0.25">
      <c r="B52" s="108"/>
      <c r="C52" s="163"/>
      <c r="D52" s="71"/>
      <c r="E52" s="25"/>
      <c r="F52" s="390"/>
      <c r="G52" s="391"/>
      <c r="H52" s="336"/>
      <c r="J52" s="379"/>
      <c r="K52" s="379"/>
      <c r="L52" s="379"/>
    </row>
    <row r="53" spans="2:12" s="28" customFormat="1" ht="24.75" customHeight="1" x14ac:dyDescent="0.25">
      <c r="B53" s="80" t="str">
        <f>$B$11</f>
        <v>C11.9</v>
      </c>
      <c r="C53" s="30" t="str">
        <f>"TOTAL CARRIED FORWARD"&amp;IF(G53=G$1," TO SUMMARY (Page C"&amp;Page_A&amp;")","")</f>
        <v>TOTAL CARRIED FORWARD TO SUMMARY (Page C52)</v>
      </c>
      <c r="D53" s="31"/>
      <c r="E53" s="286"/>
      <c r="F53" s="395"/>
      <c r="G53" s="396"/>
      <c r="H53" s="33"/>
      <c r="J53" s="369"/>
      <c r="K53" s="33"/>
      <c r="L53" s="369"/>
    </row>
    <row r="54" spans="2:12" x14ac:dyDescent="0.25">
      <c r="J54" s="379"/>
      <c r="K54" s="379"/>
      <c r="L54" s="379"/>
    </row>
    <row r="55" spans="2:12" x14ac:dyDescent="0.25">
      <c r="J55" s="379"/>
      <c r="K55" s="379"/>
      <c r="L55" s="379"/>
    </row>
    <row r="56" spans="2:12" x14ac:dyDescent="0.25">
      <c r="J56" s="379"/>
      <c r="K56" s="379"/>
      <c r="L56" s="379"/>
    </row>
  </sheetData>
  <sheetProtection algorithmName="SHA-512" hashValue="ChhwtdSObEcs/zK338ZSfXUXfjKVahNqxc20Vvlet+q7FbI+3UwgdC/y+D1K0N1HGQDficrmJ09GHDDAVhNFVA==" saltValue="LIZNrsr6OVRdD3UytoX01w==" spinCount="100000" sheet="1" objects="1" scenarios="1"/>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84959F2F-A784-46B3-993C-EA5CB06446C6}">
            <xm:f>AND(Information!$C$8=FALSE,$D11&lt;&gt;"P C Sum",$D11&lt;&gt;"PC Sum",$D11&lt;&gt;"P Sum",$D11&lt;&gt;"Prov Sum")</xm:f>
            <x14:dxf>
              <font>
                <strike val="0"/>
                <color theme="0"/>
              </font>
              <numFmt numFmtId="4" formatCode="#,##0.00"/>
            </x14:dxf>
          </x14:cfRule>
          <xm:sqref>F11:G52</xm:sqref>
        </x14:conditionalFormatting>
        <x14:conditionalFormatting xmlns:xm="http://schemas.microsoft.com/office/excel/2006/main">
          <x14:cfRule type="expression" priority="2" id="{94631791-8BAB-4B7A-A22C-9C8924749392}">
            <xm:f>AND(Information!$C$8=FALSE,$D53&lt;&gt;"P C Sum",$D53&lt;&gt;"PC Sum",$D53&lt;&gt;"P Sum",$D53&lt;&gt;"Prov Sum")</xm:f>
            <x14:dxf>
              <font>
                <strike val="0"/>
                <color theme="0"/>
              </font>
              <numFmt numFmtId="4" formatCode="#,##0.00"/>
            </x14:dxf>
          </x14:cfRule>
          <xm:sqref>G53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38238-2B9E-4134-ADF0-AECFE9C1D2B9}">
  <sheetPr codeName="Sheet27">
    <tabColor rgb="FF00B050"/>
  </sheetPr>
  <dimension ref="B1:Q63"/>
  <sheetViews>
    <sheetView view="pageBreakPreview" zoomScale="40" zoomScaleNormal="125" zoomScaleSheetLayoutView="40" zoomScalePageLayoutView="125" workbookViewId="0">
      <selection activeCell="AP57" sqref="AP57"/>
    </sheetView>
  </sheetViews>
  <sheetFormatPr defaultColWidth="6.88671875" defaultRowHeight="13.2" x14ac:dyDescent="0.25"/>
  <cols>
    <col min="1" max="1" width="0.88671875" style="1" customWidth="1"/>
    <col min="2" max="2" width="11.5546875" style="34"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10" width="6.88671875" style="1"/>
    <col min="11" max="11" width="10.6640625" style="1" bestFit="1" customWidth="1"/>
    <col min="12" max="16384" width="6.88671875" style="1"/>
  </cols>
  <sheetData>
    <row r="1" spans="2:17" x14ac:dyDescent="0.25">
      <c r="G1" s="171"/>
      <c r="I1" s="61"/>
      <c r="J1" s="61"/>
      <c r="K1" s="61"/>
      <c r="L1" s="61"/>
      <c r="M1" s="61"/>
      <c r="N1" s="61"/>
      <c r="O1" s="61"/>
      <c r="P1" s="61"/>
      <c r="Q1" s="61"/>
    </row>
    <row r="2" spans="2:17" x14ac:dyDescent="0.25">
      <c r="B2" s="86" t="str">
        <f>Client1</f>
        <v>Province of KwaZulu-Natal</v>
      </c>
      <c r="C2" s="87"/>
      <c r="D2" s="60"/>
      <c r="E2" s="428" t="str">
        <f>"Contract No. "&amp;ContractNo</f>
        <v>Contract No. ZNB01239/00000/00/PMC/INF/21/T</v>
      </c>
      <c r="F2" s="428"/>
      <c r="G2" s="428"/>
      <c r="I2" s="61"/>
      <c r="J2" s="355"/>
      <c r="K2" s="355"/>
      <c r="L2" s="355"/>
      <c r="M2" s="356"/>
      <c r="N2" s="61"/>
      <c r="O2" s="61"/>
      <c r="P2" s="61"/>
      <c r="Q2" s="61"/>
    </row>
    <row r="3" spans="2:17" x14ac:dyDescent="0.25">
      <c r="B3" s="85" t="str">
        <f>Client2</f>
        <v>Department of Transport</v>
      </c>
      <c r="C3" s="87"/>
      <c r="D3" s="60"/>
      <c r="E3" s="60"/>
      <c r="F3" s="61"/>
      <c r="G3" s="88"/>
      <c r="I3" s="61"/>
      <c r="J3" s="61"/>
      <c r="K3" s="61"/>
      <c r="L3" s="61"/>
      <c r="M3" s="61"/>
      <c r="N3" s="61"/>
      <c r="O3" s="61"/>
      <c r="P3" s="61"/>
      <c r="Q3" s="61"/>
    </row>
    <row r="4" spans="2:17" x14ac:dyDescent="0.25">
      <c r="B4" s="62"/>
      <c r="C4" s="62"/>
      <c r="D4" s="63"/>
      <c r="E4" s="63"/>
      <c r="F4" s="64"/>
      <c r="G4" s="89"/>
      <c r="I4" s="61"/>
      <c r="J4" s="61"/>
      <c r="K4" s="61"/>
      <c r="L4" s="61"/>
      <c r="M4" s="61"/>
      <c r="N4" s="61"/>
      <c r="O4" s="61"/>
      <c r="P4" s="61"/>
      <c r="Q4" s="61"/>
    </row>
    <row r="5" spans="2:17" x14ac:dyDescent="0.25">
      <c r="B5" s="426" t="s">
        <v>8</v>
      </c>
      <c r="C5" s="427"/>
      <c r="D5" s="427"/>
      <c r="E5" s="427"/>
      <c r="F5" s="427"/>
      <c r="G5" s="423" t="str">
        <f>"CHAPTER "&amp;B12</f>
        <v>CHAPTER P.S.C 15.1</v>
      </c>
      <c r="H5" s="6"/>
      <c r="I5" s="61"/>
      <c r="J5" s="61"/>
      <c r="K5" s="61"/>
      <c r="L5" s="61"/>
      <c r="M5" s="61"/>
      <c r="N5" s="61"/>
      <c r="O5" s="61"/>
      <c r="P5" s="61"/>
      <c r="Q5" s="61"/>
    </row>
    <row r="6" spans="2:17" ht="7.5" customHeight="1" x14ac:dyDescent="0.25">
      <c r="B6" s="419" t="str">
        <f>ContractDescription</f>
        <v>PROVISION OF ROUTINE AND SAFETY MAINTENANCE ON VARIOUS ROADS WITHIN THE TAYLORS HALT ZONE - VULINDLELA AREA OFFICE</v>
      </c>
      <c r="C6" s="420"/>
      <c r="D6" s="420"/>
      <c r="E6" s="420"/>
      <c r="F6" s="420"/>
      <c r="G6" s="424"/>
      <c r="H6" s="8"/>
      <c r="I6" s="61"/>
      <c r="J6" s="61"/>
      <c r="K6" s="61"/>
      <c r="L6" s="61"/>
      <c r="M6" s="61"/>
      <c r="N6" s="61"/>
      <c r="O6" s="61"/>
      <c r="P6" s="61"/>
      <c r="Q6" s="61"/>
    </row>
    <row r="7" spans="2:17" ht="12.75" customHeight="1" x14ac:dyDescent="0.25">
      <c r="B7" s="419"/>
      <c r="C7" s="420"/>
      <c r="D7" s="420"/>
      <c r="E7" s="420"/>
      <c r="F7" s="420"/>
      <c r="G7" s="424"/>
      <c r="H7" s="8"/>
      <c r="I7" s="61"/>
      <c r="J7" s="61"/>
      <c r="K7" s="61"/>
      <c r="L7" s="61"/>
      <c r="M7" s="61"/>
      <c r="N7" s="61"/>
      <c r="O7" s="61"/>
      <c r="P7" s="61"/>
      <c r="Q7" s="61"/>
    </row>
    <row r="8" spans="2:17" ht="7.5" customHeight="1" x14ac:dyDescent="0.25">
      <c r="B8" s="421"/>
      <c r="C8" s="422"/>
      <c r="D8" s="422"/>
      <c r="E8" s="422"/>
      <c r="F8" s="422"/>
      <c r="G8" s="425"/>
      <c r="H8" s="8"/>
      <c r="I8" s="61"/>
      <c r="J8" s="61"/>
      <c r="K8" s="61"/>
      <c r="L8" s="61"/>
      <c r="M8" s="61"/>
      <c r="N8" s="61"/>
      <c r="O8" s="61"/>
      <c r="P8" s="61"/>
      <c r="Q8" s="61"/>
    </row>
    <row r="9" spans="2:17" s="9" customFormat="1" ht="24.9" customHeight="1" x14ac:dyDescent="0.25">
      <c r="B9" s="10" t="s">
        <v>0</v>
      </c>
      <c r="C9" s="11" t="s">
        <v>1</v>
      </c>
      <c r="D9" s="11" t="s">
        <v>2</v>
      </c>
      <c r="E9" s="11" t="s">
        <v>3</v>
      </c>
      <c r="F9" s="11" t="s">
        <v>4</v>
      </c>
      <c r="G9" s="11" t="s">
        <v>5</v>
      </c>
      <c r="H9" s="12"/>
      <c r="I9" s="367"/>
      <c r="J9" s="358"/>
      <c r="K9" s="358"/>
      <c r="L9" s="358"/>
      <c r="M9" s="358"/>
      <c r="N9" s="367"/>
      <c r="O9" s="367"/>
      <c r="P9" s="367"/>
      <c r="Q9" s="367"/>
    </row>
    <row r="10" spans="2:17" x14ac:dyDescent="0.25">
      <c r="B10" s="13"/>
      <c r="C10" s="303"/>
      <c r="D10" s="15"/>
      <c r="E10" s="15"/>
      <c r="F10" s="16"/>
      <c r="G10" s="24" t="str">
        <f t="shared" ref="G10:G15" si="0">IF(D10="","",E10*F10)</f>
        <v/>
      </c>
      <c r="H10" s="18"/>
      <c r="I10" s="61"/>
      <c r="J10" s="359"/>
      <c r="K10" s="359"/>
      <c r="L10" s="359"/>
      <c r="M10" s="359"/>
      <c r="N10" s="61"/>
      <c r="O10" s="61"/>
      <c r="P10" s="61"/>
      <c r="Q10" s="61"/>
    </row>
    <row r="11" spans="2:17" x14ac:dyDescent="0.25">
      <c r="B11" s="42"/>
      <c r="C11" s="20"/>
      <c r="D11" s="22"/>
      <c r="E11" s="22"/>
      <c r="F11" s="16"/>
      <c r="G11" s="24"/>
      <c r="H11" s="39"/>
      <c r="I11" s="61"/>
      <c r="J11" s="360"/>
      <c r="K11" s="360"/>
      <c r="L11" s="360"/>
      <c r="M11" s="360"/>
      <c r="N11" s="61"/>
      <c r="O11" s="61"/>
      <c r="P11" s="61"/>
      <c r="Q11" s="61"/>
    </row>
    <row r="12" spans="2:17" ht="24" x14ac:dyDescent="0.25">
      <c r="B12" s="44" t="s">
        <v>456</v>
      </c>
      <c r="C12" s="304" t="s">
        <v>415</v>
      </c>
      <c r="D12" s="22"/>
      <c r="E12" s="22"/>
      <c r="F12" s="16"/>
      <c r="G12" s="24" t="str">
        <f t="shared" si="0"/>
        <v/>
      </c>
      <c r="H12" s="39"/>
      <c r="I12" s="61"/>
      <c r="J12" s="360"/>
      <c r="K12" s="360"/>
      <c r="L12" s="360"/>
      <c r="M12" s="360"/>
      <c r="N12" s="61"/>
      <c r="O12" s="61"/>
      <c r="P12" s="61"/>
      <c r="Q12" s="61"/>
    </row>
    <row r="13" spans="2:17" x14ac:dyDescent="0.25">
      <c r="B13" s="44"/>
      <c r="C13" s="14"/>
      <c r="D13" s="22"/>
      <c r="E13" s="22"/>
      <c r="F13" s="16"/>
      <c r="G13" s="24" t="str">
        <f t="shared" si="0"/>
        <v/>
      </c>
      <c r="H13" s="39"/>
      <c r="I13" s="61"/>
      <c r="J13" s="370"/>
      <c r="K13" s="61"/>
      <c r="L13" s="370"/>
      <c r="M13" s="370"/>
      <c r="N13" s="61"/>
      <c r="O13" s="61"/>
      <c r="P13" s="61"/>
      <c r="Q13" s="61"/>
    </row>
    <row r="14" spans="2:17" ht="26.4" x14ac:dyDescent="0.25">
      <c r="B14" s="44" t="s">
        <v>457</v>
      </c>
      <c r="C14" s="159" t="s">
        <v>416</v>
      </c>
      <c r="D14" s="22"/>
      <c r="E14" s="22"/>
      <c r="F14" s="16"/>
      <c r="G14" s="24" t="str">
        <f t="shared" si="0"/>
        <v/>
      </c>
      <c r="H14" s="39"/>
      <c r="I14" s="61"/>
      <c r="J14" s="360"/>
      <c r="K14" s="61"/>
      <c r="L14" s="360"/>
      <c r="M14" s="360"/>
      <c r="N14" s="61"/>
      <c r="O14" s="61"/>
      <c r="P14" s="61"/>
      <c r="Q14" s="61"/>
    </row>
    <row r="15" spans="2:17" x14ac:dyDescent="0.25">
      <c r="B15" s="44"/>
      <c r="C15" s="159"/>
      <c r="D15" s="164"/>
      <c r="E15" s="165"/>
      <c r="F15" s="16"/>
      <c r="G15" s="24" t="str">
        <f t="shared" si="0"/>
        <v/>
      </c>
      <c r="H15" s="40"/>
      <c r="I15" s="61"/>
      <c r="J15" s="360"/>
      <c r="K15" s="61"/>
      <c r="L15" s="360"/>
      <c r="M15" s="360"/>
      <c r="N15" s="61"/>
      <c r="O15" s="61"/>
      <c r="P15" s="61"/>
      <c r="Q15" s="61"/>
    </row>
    <row r="16" spans="2:17" x14ac:dyDescent="0.25">
      <c r="B16" s="44"/>
      <c r="C16" s="159" t="s">
        <v>417</v>
      </c>
      <c r="D16" s="166" t="s">
        <v>6</v>
      </c>
      <c r="E16" s="300">
        <v>150000</v>
      </c>
      <c r="F16" s="390"/>
      <c r="G16" s="391"/>
      <c r="H16" s="40"/>
      <c r="I16" s="61"/>
      <c r="J16" s="360"/>
      <c r="K16" s="61"/>
      <c r="L16" s="360"/>
      <c r="M16" s="360"/>
      <c r="N16" s="61"/>
      <c r="O16" s="61"/>
      <c r="P16" s="61"/>
      <c r="Q16" s="61"/>
    </row>
    <row r="17" spans="2:17" x14ac:dyDescent="0.25">
      <c r="B17" s="44"/>
      <c r="C17" s="159"/>
      <c r="D17" s="166"/>
      <c r="E17" s="300" t="s">
        <v>418</v>
      </c>
      <c r="F17" s="390"/>
      <c r="G17" s="391"/>
      <c r="H17" s="40"/>
      <c r="I17" s="61"/>
      <c r="J17" s="360"/>
      <c r="K17" s="61"/>
      <c r="L17" s="360"/>
      <c r="M17" s="360"/>
      <c r="N17" s="61"/>
      <c r="O17" s="61"/>
      <c r="P17" s="61"/>
      <c r="Q17" s="61"/>
    </row>
    <row r="18" spans="2:17" x14ac:dyDescent="0.25">
      <c r="B18" s="44"/>
      <c r="C18" s="167" t="s">
        <v>419</v>
      </c>
      <c r="D18" s="166" t="s">
        <v>6</v>
      </c>
      <c r="E18" s="300">
        <v>150000</v>
      </c>
      <c r="F18" s="390"/>
      <c r="G18" s="391"/>
      <c r="H18" s="40"/>
      <c r="I18" s="61"/>
      <c r="J18" s="360"/>
      <c r="K18" s="61"/>
      <c r="L18" s="360"/>
      <c r="M18" s="360"/>
      <c r="N18" s="61"/>
      <c r="O18" s="61"/>
      <c r="P18" s="61"/>
      <c r="Q18" s="61"/>
    </row>
    <row r="19" spans="2:17" x14ac:dyDescent="0.25">
      <c r="B19" s="44"/>
      <c r="C19" s="158"/>
      <c r="D19" s="166"/>
      <c r="E19" s="300" t="s">
        <v>418</v>
      </c>
      <c r="F19" s="390"/>
      <c r="G19" s="391"/>
      <c r="H19" s="40"/>
      <c r="I19" s="61"/>
      <c r="J19" s="360"/>
      <c r="K19" s="61"/>
      <c r="L19" s="360"/>
      <c r="M19" s="360"/>
      <c r="N19" s="61"/>
      <c r="O19" s="61"/>
      <c r="P19" s="61"/>
      <c r="Q19" s="61"/>
    </row>
    <row r="20" spans="2:17" x14ac:dyDescent="0.25">
      <c r="B20" s="44"/>
      <c r="C20" s="167" t="s">
        <v>420</v>
      </c>
      <c r="D20" s="305" t="s">
        <v>6</v>
      </c>
      <c r="E20" s="300">
        <v>150000</v>
      </c>
      <c r="F20" s="390"/>
      <c r="G20" s="391"/>
      <c r="H20" s="40"/>
      <c r="I20" s="61"/>
      <c r="J20" s="360"/>
      <c r="K20" s="61"/>
      <c r="L20" s="360"/>
      <c r="M20" s="360"/>
      <c r="N20" s="61"/>
      <c r="O20" s="61"/>
      <c r="P20" s="61"/>
      <c r="Q20" s="61"/>
    </row>
    <row r="21" spans="2:17" x14ac:dyDescent="0.25">
      <c r="B21" s="44"/>
      <c r="C21" s="159"/>
      <c r="D21" s="305"/>
      <c r="E21" s="300" t="s">
        <v>418</v>
      </c>
      <c r="F21" s="390"/>
      <c r="G21" s="391"/>
      <c r="H21" s="40"/>
      <c r="I21" s="61"/>
      <c r="J21" s="360"/>
      <c r="K21" s="61"/>
      <c r="L21" s="360"/>
      <c r="M21" s="360"/>
      <c r="N21" s="61"/>
      <c r="O21" s="61"/>
      <c r="P21" s="61"/>
      <c r="Q21" s="61"/>
    </row>
    <row r="22" spans="2:17" ht="34.200000000000003" x14ac:dyDescent="0.25">
      <c r="B22" s="44"/>
      <c r="C22" s="159" t="s">
        <v>421</v>
      </c>
      <c r="D22" s="157" t="s">
        <v>33</v>
      </c>
      <c r="E22" s="300">
        <v>750</v>
      </c>
      <c r="F22" s="390"/>
      <c r="G22" s="391"/>
      <c r="H22" s="40"/>
      <c r="I22" s="61"/>
      <c r="J22" s="360"/>
      <c r="K22" s="61"/>
      <c r="L22" s="360"/>
      <c r="M22" s="360"/>
      <c r="N22" s="61"/>
      <c r="O22" s="61"/>
      <c r="P22" s="61"/>
      <c r="Q22" s="61"/>
    </row>
    <row r="23" spans="2:17" x14ac:dyDescent="0.25">
      <c r="B23" s="44"/>
      <c r="C23" s="158"/>
      <c r="D23" s="166"/>
      <c r="E23" s="300" t="s">
        <v>418</v>
      </c>
      <c r="F23" s="390"/>
      <c r="G23" s="391"/>
      <c r="H23" s="40"/>
      <c r="I23" s="61"/>
      <c r="J23" s="360"/>
      <c r="K23" s="61"/>
      <c r="L23" s="360"/>
      <c r="M23" s="360"/>
      <c r="N23" s="61"/>
      <c r="O23" s="61"/>
      <c r="P23" s="61"/>
      <c r="Q23" s="61"/>
    </row>
    <row r="24" spans="2:17" x14ac:dyDescent="0.25">
      <c r="B24" s="44"/>
      <c r="C24" s="167" t="s">
        <v>422</v>
      </c>
      <c r="D24" s="166" t="s">
        <v>209</v>
      </c>
      <c r="E24" s="300">
        <v>75</v>
      </c>
      <c r="F24" s="390"/>
      <c r="G24" s="391"/>
      <c r="H24" s="40"/>
      <c r="I24" s="61"/>
      <c r="J24" s="360"/>
      <c r="K24" s="61"/>
      <c r="L24" s="360"/>
      <c r="M24" s="360"/>
      <c r="N24" s="61"/>
      <c r="O24" s="61"/>
      <c r="P24" s="61"/>
      <c r="Q24" s="61"/>
    </row>
    <row r="25" spans="2:17" x14ac:dyDescent="0.25">
      <c r="B25" s="44"/>
      <c r="C25" s="159"/>
      <c r="D25" s="166"/>
      <c r="E25" s="300" t="s">
        <v>418</v>
      </c>
      <c r="F25" s="390"/>
      <c r="G25" s="391"/>
      <c r="H25" s="40"/>
      <c r="I25" s="61"/>
      <c r="J25" s="360"/>
      <c r="K25" s="61"/>
      <c r="L25" s="360"/>
      <c r="M25" s="360"/>
      <c r="N25" s="61"/>
      <c r="O25" s="61"/>
      <c r="P25" s="61"/>
      <c r="Q25" s="61"/>
    </row>
    <row r="26" spans="2:17" x14ac:dyDescent="0.25">
      <c r="B26" s="44"/>
      <c r="C26" s="159" t="s">
        <v>423</v>
      </c>
      <c r="D26" s="166"/>
      <c r="E26" s="300" t="s">
        <v>418</v>
      </c>
      <c r="F26" s="390"/>
      <c r="G26" s="391"/>
      <c r="H26" s="40"/>
      <c r="I26" s="61"/>
      <c r="J26" s="360"/>
      <c r="K26" s="61"/>
      <c r="L26" s="360"/>
      <c r="M26" s="360"/>
      <c r="N26" s="61"/>
      <c r="O26" s="61"/>
      <c r="P26" s="61"/>
      <c r="Q26" s="61"/>
    </row>
    <row r="27" spans="2:17" x14ac:dyDescent="0.25">
      <c r="B27" s="44"/>
      <c r="C27" s="159"/>
      <c r="D27" s="166"/>
      <c r="E27" s="300" t="s">
        <v>418</v>
      </c>
      <c r="F27" s="390"/>
      <c r="G27" s="391"/>
      <c r="H27" s="40"/>
      <c r="I27" s="61"/>
      <c r="J27" s="360"/>
      <c r="K27" s="61"/>
      <c r="L27" s="360"/>
      <c r="M27" s="360"/>
      <c r="N27" s="61"/>
      <c r="O27" s="61"/>
      <c r="P27" s="61"/>
      <c r="Q27" s="61"/>
    </row>
    <row r="28" spans="2:17" x14ac:dyDescent="0.25">
      <c r="B28" s="44"/>
      <c r="C28" s="158" t="s">
        <v>424</v>
      </c>
      <c r="D28" s="305" t="s">
        <v>209</v>
      </c>
      <c r="E28" s="300">
        <v>1500</v>
      </c>
      <c r="F28" s="390"/>
      <c r="G28" s="391"/>
      <c r="H28" s="40"/>
      <c r="I28" s="61"/>
      <c r="J28" s="360"/>
      <c r="K28" s="61"/>
      <c r="L28" s="360"/>
      <c r="M28" s="360"/>
      <c r="N28" s="61"/>
      <c r="O28" s="61"/>
      <c r="P28" s="61"/>
      <c r="Q28" s="61"/>
    </row>
    <row r="29" spans="2:17" x14ac:dyDescent="0.25">
      <c r="B29" s="44"/>
      <c r="C29" s="158"/>
      <c r="D29" s="305"/>
      <c r="E29" s="300" t="s">
        <v>418</v>
      </c>
      <c r="F29" s="390"/>
      <c r="G29" s="391"/>
      <c r="H29" s="40"/>
      <c r="I29" s="61"/>
      <c r="J29" s="360"/>
      <c r="K29" s="61"/>
      <c r="L29" s="360"/>
      <c r="M29" s="360"/>
      <c r="N29" s="61"/>
      <c r="O29" s="61"/>
      <c r="P29" s="61"/>
      <c r="Q29" s="61"/>
    </row>
    <row r="30" spans="2:17" x14ac:dyDescent="0.25">
      <c r="B30" s="44"/>
      <c r="C30" s="158" t="s">
        <v>425</v>
      </c>
      <c r="D30" s="305" t="s">
        <v>21</v>
      </c>
      <c r="E30" s="300">
        <v>18</v>
      </c>
      <c r="F30" s="390"/>
      <c r="G30" s="391"/>
      <c r="H30" s="40"/>
      <c r="I30" s="61"/>
      <c r="J30" s="360"/>
      <c r="K30" s="61"/>
      <c r="L30" s="360"/>
      <c r="M30" s="360"/>
      <c r="N30" s="61"/>
      <c r="O30" s="61"/>
      <c r="P30" s="61"/>
      <c r="Q30" s="61"/>
    </row>
    <row r="31" spans="2:17" x14ac:dyDescent="0.25">
      <c r="B31" s="44"/>
      <c r="C31" s="159"/>
      <c r="D31" s="164"/>
      <c r="E31" s="165"/>
      <c r="F31" s="390"/>
      <c r="G31" s="391"/>
      <c r="H31" s="40"/>
      <c r="I31" s="61"/>
      <c r="J31" s="360"/>
      <c r="K31" s="61"/>
      <c r="L31" s="360"/>
      <c r="M31" s="360"/>
      <c r="N31" s="61"/>
      <c r="O31" s="61"/>
      <c r="P31" s="61"/>
      <c r="Q31" s="61"/>
    </row>
    <row r="32" spans="2:17" x14ac:dyDescent="0.25">
      <c r="B32" s="44"/>
      <c r="C32" s="159"/>
      <c r="D32" s="164"/>
      <c r="E32" s="165"/>
      <c r="F32" s="390"/>
      <c r="G32" s="391"/>
      <c r="H32" s="40"/>
      <c r="I32" s="61"/>
      <c r="J32" s="360"/>
      <c r="K32" s="61"/>
      <c r="L32" s="360"/>
      <c r="M32" s="360"/>
      <c r="N32" s="61"/>
      <c r="O32" s="61"/>
      <c r="P32" s="61"/>
      <c r="Q32" s="61"/>
    </row>
    <row r="33" spans="2:17" x14ac:dyDescent="0.25">
      <c r="B33" s="44"/>
      <c r="C33" s="14"/>
      <c r="D33" s="22"/>
      <c r="E33" s="23"/>
      <c r="F33" s="390"/>
      <c r="G33" s="391"/>
      <c r="H33" s="40"/>
      <c r="I33" s="61"/>
      <c r="J33" s="360"/>
      <c r="K33" s="61"/>
      <c r="L33" s="360"/>
      <c r="M33" s="360"/>
      <c r="N33" s="61"/>
      <c r="O33" s="61"/>
      <c r="P33" s="61"/>
      <c r="Q33" s="61"/>
    </row>
    <row r="34" spans="2:17" x14ac:dyDescent="0.25">
      <c r="B34" s="44"/>
      <c r="C34" s="14"/>
      <c r="D34" s="22"/>
      <c r="E34" s="23"/>
      <c r="F34" s="390"/>
      <c r="G34" s="391"/>
      <c r="H34" s="40"/>
      <c r="I34" s="61"/>
      <c r="J34" s="360"/>
      <c r="K34" s="61"/>
      <c r="L34" s="360"/>
      <c r="M34" s="360"/>
      <c r="N34" s="61"/>
      <c r="O34" s="61"/>
      <c r="P34" s="61"/>
      <c r="Q34" s="61"/>
    </row>
    <row r="35" spans="2:17" x14ac:dyDescent="0.25">
      <c r="B35" s="44"/>
      <c r="C35" s="14"/>
      <c r="D35" s="22"/>
      <c r="E35" s="23"/>
      <c r="F35" s="390"/>
      <c r="G35" s="391"/>
      <c r="H35" s="39"/>
      <c r="I35" s="61"/>
      <c r="J35" s="360"/>
      <c r="K35" s="61"/>
      <c r="L35" s="360"/>
      <c r="M35" s="360"/>
      <c r="N35" s="61"/>
      <c r="O35" s="61"/>
      <c r="P35" s="61"/>
      <c r="Q35" s="61"/>
    </row>
    <row r="36" spans="2:17" x14ac:dyDescent="0.25">
      <c r="B36" s="44"/>
      <c r="C36" s="14"/>
      <c r="D36" s="22"/>
      <c r="E36" s="23"/>
      <c r="F36" s="390"/>
      <c r="G36" s="391"/>
      <c r="H36" s="39"/>
      <c r="I36" s="61"/>
      <c r="J36" s="360"/>
      <c r="K36" s="61"/>
      <c r="L36" s="360"/>
      <c r="M36" s="360"/>
      <c r="N36" s="61"/>
      <c r="O36" s="61"/>
      <c r="P36" s="61"/>
      <c r="Q36" s="61"/>
    </row>
    <row r="37" spans="2:17" x14ac:dyDescent="0.25">
      <c r="B37" s="44"/>
      <c r="C37" s="14"/>
      <c r="D37" s="22"/>
      <c r="E37" s="23"/>
      <c r="F37" s="390"/>
      <c r="G37" s="391"/>
      <c r="H37" s="39"/>
      <c r="I37" s="61"/>
      <c r="J37" s="360"/>
      <c r="K37" s="61"/>
      <c r="L37" s="360"/>
      <c r="M37" s="360"/>
      <c r="N37" s="61"/>
      <c r="O37" s="61"/>
      <c r="P37" s="61"/>
      <c r="Q37" s="61"/>
    </row>
    <row r="38" spans="2:17" x14ac:dyDescent="0.25">
      <c r="B38" s="13"/>
      <c r="C38" s="14"/>
      <c r="D38" s="22"/>
      <c r="E38" s="22"/>
      <c r="F38" s="390"/>
      <c r="G38" s="391"/>
      <c r="H38" s="39"/>
      <c r="I38" s="61"/>
      <c r="J38" s="360"/>
      <c r="K38" s="61"/>
      <c r="L38" s="360"/>
      <c r="M38" s="360"/>
      <c r="N38" s="61"/>
      <c r="O38" s="61"/>
      <c r="P38" s="61"/>
      <c r="Q38" s="61"/>
    </row>
    <row r="39" spans="2:17" x14ac:dyDescent="0.25">
      <c r="B39" s="13"/>
      <c r="C39" s="14"/>
      <c r="D39" s="22"/>
      <c r="E39" s="22"/>
      <c r="F39" s="390"/>
      <c r="G39" s="391"/>
      <c r="H39" s="39"/>
      <c r="I39" s="61"/>
      <c r="J39" s="360"/>
      <c r="K39" s="61"/>
      <c r="L39" s="360"/>
      <c r="M39" s="360"/>
      <c r="N39" s="61"/>
      <c r="O39" s="61"/>
      <c r="P39" s="61"/>
      <c r="Q39" s="61"/>
    </row>
    <row r="40" spans="2:17" x14ac:dyDescent="0.25">
      <c r="B40" s="21"/>
      <c r="C40" s="14"/>
      <c r="D40" s="22"/>
      <c r="E40" s="22"/>
      <c r="F40" s="390"/>
      <c r="G40" s="391"/>
      <c r="H40" s="39"/>
      <c r="I40" s="61"/>
      <c r="J40" s="360"/>
      <c r="K40" s="61"/>
      <c r="L40" s="360"/>
      <c r="M40" s="360"/>
      <c r="N40" s="61"/>
      <c r="O40" s="61"/>
      <c r="P40" s="61"/>
      <c r="Q40" s="61"/>
    </row>
    <row r="41" spans="2:17" x14ac:dyDescent="0.25">
      <c r="B41" s="21"/>
      <c r="C41" s="14"/>
      <c r="D41" s="22"/>
      <c r="E41" s="22"/>
      <c r="F41" s="390"/>
      <c r="G41" s="391"/>
      <c r="H41" s="39"/>
      <c r="I41" s="61"/>
      <c r="J41" s="360"/>
      <c r="K41" s="61"/>
      <c r="L41" s="360"/>
      <c r="M41" s="360"/>
      <c r="N41" s="61"/>
      <c r="O41" s="61"/>
      <c r="P41" s="61"/>
      <c r="Q41" s="61"/>
    </row>
    <row r="42" spans="2:17" x14ac:dyDescent="0.25">
      <c r="B42" s="21"/>
      <c r="C42" s="14"/>
      <c r="D42" s="22"/>
      <c r="E42" s="22"/>
      <c r="F42" s="390"/>
      <c r="G42" s="391"/>
      <c r="H42" s="39"/>
      <c r="I42" s="61"/>
      <c r="J42" s="360"/>
      <c r="K42" s="61"/>
      <c r="L42" s="360"/>
      <c r="M42" s="360"/>
      <c r="N42" s="61"/>
      <c r="O42" s="61"/>
      <c r="P42" s="61"/>
      <c r="Q42" s="61"/>
    </row>
    <row r="43" spans="2:17" x14ac:dyDescent="0.25">
      <c r="B43" s="13"/>
      <c r="C43" s="14"/>
      <c r="D43" s="22"/>
      <c r="E43" s="22"/>
      <c r="F43" s="390"/>
      <c r="G43" s="391"/>
      <c r="H43" s="39"/>
      <c r="I43" s="61"/>
      <c r="J43" s="360"/>
      <c r="K43" s="61"/>
      <c r="L43" s="360"/>
      <c r="M43" s="360"/>
      <c r="N43" s="61"/>
      <c r="O43" s="61"/>
      <c r="P43" s="61"/>
      <c r="Q43" s="61"/>
    </row>
    <row r="44" spans="2:17" x14ac:dyDescent="0.25">
      <c r="B44" s="13"/>
      <c r="C44" s="14"/>
      <c r="D44" s="22"/>
      <c r="E44" s="22"/>
      <c r="F44" s="390"/>
      <c r="G44" s="391"/>
      <c r="H44" s="39"/>
      <c r="I44" s="61"/>
      <c r="J44" s="360"/>
      <c r="K44" s="61"/>
      <c r="L44" s="360"/>
      <c r="M44" s="360"/>
      <c r="N44" s="61"/>
      <c r="O44" s="61"/>
      <c r="P44" s="61"/>
      <c r="Q44" s="61"/>
    </row>
    <row r="45" spans="2:17" x14ac:dyDescent="0.25">
      <c r="B45" s="13"/>
      <c r="C45" s="14"/>
      <c r="D45" s="22"/>
      <c r="E45" s="22"/>
      <c r="F45" s="390"/>
      <c r="G45" s="391"/>
      <c r="H45" s="39"/>
      <c r="I45" s="61"/>
      <c r="J45" s="360"/>
      <c r="K45" s="61"/>
      <c r="L45" s="360"/>
      <c r="M45" s="360"/>
      <c r="N45" s="61"/>
      <c r="O45" s="61"/>
      <c r="P45" s="61"/>
      <c r="Q45" s="61"/>
    </row>
    <row r="46" spans="2:17" x14ac:dyDescent="0.25">
      <c r="B46" s="13"/>
      <c r="C46" s="14"/>
      <c r="D46" s="22"/>
      <c r="E46" s="22"/>
      <c r="F46" s="390"/>
      <c r="G46" s="391"/>
      <c r="H46" s="39"/>
      <c r="I46" s="61"/>
      <c r="J46" s="360"/>
      <c r="K46" s="61"/>
      <c r="L46" s="360"/>
      <c r="M46" s="360"/>
      <c r="N46" s="61"/>
      <c r="O46" s="61"/>
      <c r="P46" s="61"/>
      <c r="Q46" s="61"/>
    </row>
    <row r="47" spans="2:17" x14ac:dyDescent="0.25">
      <c r="B47" s="13"/>
      <c r="C47" s="14"/>
      <c r="D47" s="22"/>
      <c r="E47" s="22"/>
      <c r="F47" s="390"/>
      <c r="G47" s="391"/>
      <c r="H47" s="39"/>
      <c r="I47" s="61"/>
      <c r="J47" s="360"/>
      <c r="K47" s="61"/>
      <c r="L47" s="360"/>
      <c r="M47" s="360"/>
      <c r="N47" s="61"/>
      <c r="O47" s="61"/>
      <c r="P47" s="61"/>
      <c r="Q47" s="61"/>
    </row>
    <row r="48" spans="2:17" x14ac:dyDescent="0.25">
      <c r="B48" s="13"/>
      <c r="C48" s="14"/>
      <c r="D48" s="22"/>
      <c r="E48" s="22"/>
      <c r="F48" s="390"/>
      <c r="G48" s="391"/>
      <c r="H48" s="39"/>
      <c r="I48" s="61"/>
      <c r="J48" s="360"/>
      <c r="K48" s="61"/>
      <c r="L48" s="360"/>
      <c r="M48" s="360"/>
      <c r="N48" s="61"/>
      <c r="O48" s="61"/>
      <c r="P48" s="61"/>
      <c r="Q48" s="61"/>
    </row>
    <row r="49" spans="2:17" x14ac:dyDescent="0.25">
      <c r="B49" s="13"/>
      <c r="C49" s="14"/>
      <c r="D49" s="22"/>
      <c r="E49" s="22"/>
      <c r="F49" s="390"/>
      <c r="G49" s="391"/>
      <c r="H49" s="39"/>
      <c r="I49" s="61"/>
      <c r="J49" s="360"/>
      <c r="K49" s="61"/>
      <c r="L49" s="360"/>
      <c r="M49" s="360"/>
      <c r="N49" s="61"/>
      <c r="O49" s="61"/>
      <c r="P49" s="61"/>
      <c r="Q49" s="61"/>
    </row>
    <row r="50" spans="2:17" x14ac:dyDescent="0.25">
      <c r="B50" s="13"/>
      <c r="C50" s="14"/>
      <c r="D50" s="22"/>
      <c r="E50" s="22"/>
      <c r="F50" s="390"/>
      <c r="G50" s="391"/>
      <c r="H50" s="39"/>
      <c r="I50" s="61"/>
      <c r="J50" s="360"/>
      <c r="K50" s="61"/>
      <c r="L50" s="360"/>
      <c r="M50" s="360"/>
      <c r="N50" s="61"/>
      <c r="O50" s="61"/>
      <c r="P50" s="61"/>
      <c r="Q50" s="61"/>
    </row>
    <row r="51" spans="2:17" x14ac:dyDescent="0.25">
      <c r="B51" s="13"/>
      <c r="C51" s="14"/>
      <c r="D51" s="22"/>
      <c r="E51" s="22"/>
      <c r="F51" s="390"/>
      <c r="G51" s="391"/>
      <c r="H51" s="39"/>
      <c r="I51" s="61"/>
      <c r="J51" s="360"/>
      <c r="K51" s="61"/>
      <c r="L51" s="360"/>
      <c r="M51" s="360"/>
      <c r="N51" s="61"/>
      <c r="O51" s="61"/>
      <c r="P51" s="61"/>
      <c r="Q51" s="61"/>
    </row>
    <row r="52" spans="2:17" x14ac:dyDescent="0.25">
      <c r="B52" s="13"/>
      <c r="C52" s="14"/>
      <c r="D52" s="36"/>
      <c r="E52" s="36"/>
      <c r="F52" s="390"/>
      <c r="G52" s="391"/>
      <c r="I52" s="61"/>
      <c r="J52" s="360"/>
      <c r="K52" s="61"/>
      <c r="L52" s="360"/>
      <c r="M52" s="360"/>
      <c r="N52" s="61"/>
      <c r="O52" s="61"/>
      <c r="P52" s="61"/>
      <c r="Q52" s="61"/>
    </row>
    <row r="53" spans="2:17" x14ac:dyDescent="0.25">
      <c r="B53" s="13"/>
      <c r="C53" s="14"/>
      <c r="D53" s="22"/>
      <c r="E53" s="22"/>
      <c r="F53" s="390"/>
      <c r="G53" s="391"/>
      <c r="H53" s="39"/>
      <c r="I53" s="61"/>
      <c r="J53" s="360"/>
      <c r="K53" s="61"/>
      <c r="L53" s="360"/>
      <c r="M53" s="360"/>
      <c r="N53" s="61"/>
      <c r="O53" s="61"/>
      <c r="P53" s="61"/>
      <c r="Q53" s="61"/>
    </row>
    <row r="54" spans="2:17" x14ac:dyDescent="0.25">
      <c r="B54" s="13"/>
      <c r="C54" s="14"/>
      <c r="D54" s="36"/>
      <c r="E54" s="36"/>
      <c r="F54" s="390"/>
      <c r="G54" s="391"/>
      <c r="H54" s="43"/>
      <c r="I54" s="61"/>
      <c r="J54" s="360"/>
      <c r="K54" s="61"/>
      <c r="L54" s="360"/>
      <c r="M54" s="360"/>
      <c r="N54" s="61"/>
      <c r="O54" s="61"/>
      <c r="P54" s="61"/>
      <c r="Q54" s="61"/>
    </row>
    <row r="55" spans="2:17" x14ac:dyDescent="0.25">
      <c r="B55" s="13"/>
      <c r="C55" s="14"/>
      <c r="D55" s="36"/>
      <c r="E55" s="36"/>
      <c r="F55" s="390"/>
      <c r="G55" s="391"/>
      <c r="I55" s="61"/>
      <c r="J55" s="360"/>
      <c r="K55" s="61"/>
      <c r="L55" s="360"/>
      <c r="M55" s="360"/>
      <c r="N55" s="61"/>
      <c r="O55" s="61"/>
      <c r="P55" s="61"/>
      <c r="Q55" s="61"/>
    </row>
    <row r="56" spans="2:17" x14ac:dyDescent="0.25">
      <c r="B56" s="13"/>
      <c r="C56" s="14"/>
      <c r="D56" s="22"/>
      <c r="E56" s="22"/>
      <c r="F56" s="390"/>
      <c r="G56" s="391"/>
      <c r="H56" s="39"/>
      <c r="I56" s="61"/>
      <c r="J56" s="360"/>
      <c r="K56" s="61"/>
      <c r="L56" s="360"/>
      <c r="M56" s="360"/>
      <c r="N56" s="61"/>
      <c r="O56" s="61"/>
      <c r="P56" s="61"/>
      <c r="Q56" s="61"/>
    </row>
    <row r="57" spans="2:17" x14ac:dyDescent="0.25">
      <c r="B57" s="13"/>
      <c r="C57" s="14"/>
      <c r="D57" s="22"/>
      <c r="E57" s="22"/>
      <c r="F57" s="390"/>
      <c r="G57" s="391"/>
      <c r="H57" s="39"/>
      <c r="I57" s="61"/>
      <c r="J57" s="360"/>
      <c r="K57" s="61"/>
      <c r="L57" s="360"/>
      <c r="M57" s="360"/>
      <c r="N57" s="61"/>
      <c r="O57" s="61"/>
      <c r="P57" s="61"/>
      <c r="Q57" s="61"/>
    </row>
    <row r="58" spans="2:17" x14ac:dyDescent="0.25">
      <c r="B58" s="13"/>
      <c r="C58" s="14"/>
      <c r="D58" s="22"/>
      <c r="E58" s="22"/>
      <c r="F58" s="390"/>
      <c r="G58" s="391"/>
      <c r="H58" s="39"/>
      <c r="I58" s="61"/>
      <c r="J58" s="360"/>
      <c r="K58" s="61"/>
      <c r="L58" s="360"/>
      <c r="M58" s="360"/>
      <c r="N58" s="61"/>
      <c r="O58" s="61"/>
      <c r="P58" s="61"/>
      <c r="Q58" s="61"/>
    </row>
    <row r="59" spans="2:17" s="28" customFormat="1" ht="24.75" customHeight="1" x14ac:dyDescent="0.25">
      <c r="B59" s="119" t="str">
        <f>$B$12</f>
        <v>P.S.C 15.1</v>
      </c>
      <c r="C59" s="30" t="s">
        <v>452</v>
      </c>
      <c r="D59" s="31"/>
      <c r="E59" s="109"/>
      <c r="F59" s="395"/>
      <c r="G59" s="396"/>
      <c r="H59" s="33"/>
      <c r="I59" s="369"/>
      <c r="J59" s="369"/>
      <c r="K59" s="33"/>
      <c r="L59" s="369"/>
      <c r="M59" s="369"/>
      <c r="N59" s="369"/>
      <c r="O59" s="369"/>
      <c r="P59" s="369"/>
      <c r="Q59" s="369"/>
    </row>
    <row r="60" spans="2:17" x14ac:dyDescent="0.25">
      <c r="I60" s="61"/>
      <c r="J60" s="61"/>
      <c r="K60" s="61"/>
      <c r="L60" s="61"/>
      <c r="M60" s="61"/>
      <c r="N60" s="61"/>
      <c r="O60" s="61"/>
      <c r="P60" s="61"/>
      <c r="Q60" s="61"/>
    </row>
    <row r="61" spans="2:17" x14ac:dyDescent="0.25">
      <c r="I61" s="61"/>
      <c r="J61" s="61"/>
      <c r="K61" s="61"/>
      <c r="L61" s="61"/>
      <c r="M61" s="61"/>
      <c r="N61" s="61"/>
      <c r="O61" s="61"/>
      <c r="P61" s="61"/>
      <c r="Q61" s="61"/>
    </row>
    <row r="62" spans="2:17" x14ac:dyDescent="0.25">
      <c r="I62" s="61"/>
      <c r="J62" s="61"/>
      <c r="K62" s="61"/>
      <c r="L62" s="61"/>
      <c r="M62" s="61"/>
      <c r="N62" s="61"/>
      <c r="O62" s="61"/>
      <c r="P62" s="61"/>
      <c r="Q62" s="61"/>
    </row>
    <row r="63" spans="2:17" x14ac:dyDescent="0.25">
      <c r="I63" s="61"/>
      <c r="J63" s="61"/>
      <c r="K63" s="61"/>
      <c r="L63" s="61"/>
      <c r="M63" s="61"/>
      <c r="N63" s="61"/>
      <c r="O63" s="61"/>
      <c r="P63" s="61"/>
      <c r="Q63" s="61"/>
    </row>
  </sheetData>
  <sheetProtection algorithmName="SHA-512" hashValue="9sUtBThNUfrkxb8rwxIwqIXdU/x39hu8I/Z4a6l+anByojGiUvoKPAVexZfB9fngb8cSO5KeYYYyirAvrTtaNA==" saltValue="vlZJKTKOzr4yuHQhXBB5QA==" spinCount="100000" sheet="1" objects="1" scenarios="1"/>
  <mergeCells count="4">
    <mergeCell ref="E2:G2"/>
    <mergeCell ref="B6:F8"/>
    <mergeCell ref="G5:G8"/>
    <mergeCell ref="B5:F5"/>
  </mergeCells>
  <dataValidations count="1">
    <dataValidation type="custom" allowBlank="1" showInputMessage="1" showErrorMessage="1" errorTitle="Invalid rate" error="A value with an invalid decimal part_x000a_was entered." sqref="F16:F32" xr:uid="{C91EB6DA-4AE8-40C2-8753-323B95478C7A}">
      <formula1>(F16)-TRUNC(F16,2)=0</formula1>
    </dataValidation>
  </dataValidations>
  <pageMargins left="0.62992125984251968" right="0.43307086614173229" top="0.62992125984251968" bottom="0.55118110236220474" header="0.51181102362204722" footer="0.31496062992125984"/>
  <pageSetup paperSize="9" scale="78" firstPageNumber="151"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A5A29F85-CF79-4D25-A6E5-68C57001D934}">
            <xm:f>AND(Information!$C$8=FALSE,$D15&lt;&gt;"P C Sum",$D15&lt;&gt;"PC Sum",$D15&lt;&gt;"P Sum",$D15&lt;&gt;"Prov Sum")</xm:f>
            <x14:dxf>
              <font>
                <strike val="0"/>
                <color theme="0"/>
              </font>
              <numFmt numFmtId="4" formatCode="#,##0.00"/>
            </x14:dxf>
          </x14:cfRule>
          <xm:sqref>F34:G58 G31:G33 F15:F33</xm:sqref>
        </x14:conditionalFormatting>
        <x14:conditionalFormatting xmlns:xm="http://schemas.microsoft.com/office/excel/2006/main">
          <x14:cfRule type="expression" priority="3" id="{3ED1747B-1669-4976-9D77-65DF4367D04F}">
            <xm:f>AND(Information!$C$8=FALSE,$D59&lt;&gt;"P C Sum",$D59&lt;&gt;"PC Sum",$D59&lt;&gt;"P Sum",$D59&lt;&gt;"Prov Sum")</xm:f>
            <x14:dxf>
              <font>
                <strike val="0"/>
                <color theme="0"/>
              </font>
              <numFmt numFmtId="4" formatCode="#,##0.00"/>
            </x14:dxf>
          </x14:cfRule>
          <xm:sqref>G59</xm:sqref>
        </x14:conditionalFormatting>
        <x14:conditionalFormatting xmlns:xm="http://schemas.microsoft.com/office/excel/2006/main">
          <x14:cfRule type="expression" priority="2" id="{9393BAD2-5079-4C97-99DE-7A345B998C5A}">
            <xm:f>AND(Information!$C$8=FALSE,$D10&lt;&gt;"P C Sum",$D10&lt;&gt;"PC Sum",$D10&lt;&gt;"P Sum",$D10&lt;&gt;"Prov Sum")</xm:f>
            <x14:dxf>
              <font>
                <strike val="0"/>
                <color theme="0"/>
              </font>
              <numFmt numFmtId="4" formatCode="#,##0.00"/>
            </x14:dxf>
          </x14:cfRule>
          <xm:sqref>F10:G14 G15:G30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714A4-33B8-4221-94F8-32D4A183B52D}">
  <sheetPr>
    <tabColor theme="3" tint="0.59999389629810485"/>
  </sheetPr>
  <dimension ref="B1:I172"/>
  <sheetViews>
    <sheetView showGridLines="0" view="pageBreakPreview" zoomScale="55" zoomScaleNormal="100" zoomScaleSheetLayoutView="55" zoomScalePageLayoutView="150" workbookViewId="0">
      <selection activeCell="K26" sqref="K26"/>
    </sheetView>
  </sheetViews>
  <sheetFormatPr defaultColWidth="8.88671875" defaultRowHeight="13.2" x14ac:dyDescent="0.25"/>
  <cols>
    <col min="1" max="1" width="2" style="83" customWidth="1"/>
    <col min="2" max="2" width="8.44140625" style="192" customWidth="1"/>
    <col min="3" max="3" width="55.88671875" style="72" customWidth="1"/>
    <col min="4" max="4" width="6.5546875" style="72" customWidth="1"/>
    <col min="5" max="5" width="21.88671875" style="95" customWidth="1"/>
    <col min="6" max="6" width="1.44140625" style="83" customWidth="1"/>
    <col min="7" max="7" width="9.5546875" style="83" customWidth="1"/>
    <col min="8" max="8" width="15.44140625" style="83" customWidth="1"/>
    <col min="9" max="9" width="12.5546875" style="83" customWidth="1"/>
    <col min="10" max="10" width="9.44140625" style="83" customWidth="1"/>
    <col min="11" max="16384" width="8.88671875" style="83"/>
  </cols>
  <sheetData>
    <row r="1" spans="2:9" x14ac:dyDescent="0.25">
      <c r="C1" s="192" t="str">
        <f>"Page C"&amp;Page_A</f>
        <v>Page C52</v>
      </c>
      <c r="E1" s="95">
        <f>E33</f>
        <v>0</v>
      </c>
    </row>
    <row r="2" spans="2:9" s="66" customFormat="1" ht="18" customHeight="1" x14ac:dyDescent="0.25">
      <c r="B2" s="2" t="str">
        <f>Client1</f>
        <v>Province of KwaZulu-Natal</v>
      </c>
      <c r="C2" s="69"/>
      <c r="D2" s="69"/>
      <c r="F2" s="191" t="str">
        <f>"Contract No. "&amp;ContractNo</f>
        <v>Contract No. ZNB01239/00000/00/PMC/INF/21/T</v>
      </c>
      <c r="G2" s="117"/>
      <c r="I2" s="117"/>
    </row>
    <row r="3" spans="2:9" s="66" customFormat="1" ht="16.5" customHeight="1" x14ac:dyDescent="0.25">
      <c r="B3" s="93" t="str">
        <f>Client2</f>
        <v>Department of Transport</v>
      </c>
      <c r="C3" s="69"/>
      <c r="D3" s="69"/>
      <c r="E3" s="117"/>
      <c r="F3" s="117"/>
      <c r="G3" s="117"/>
      <c r="H3" s="67"/>
      <c r="I3" s="117"/>
    </row>
    <row r="4" spans="2:9" s="66" customFormat="1" ht="13.5" customHeight="1" x14ac:dyDescent="0.25">
      <c r="B4" s="172"/>
      <c r="C4" s="69"/>
      <c r="D4" s="69"/>
      <c r="E4" s="117"/>
      <c r="F4" s="117"/>
      <c r="G4" s="117"/>
      <c r="H4" s="67"/>
      <c r="I4" s="117"/>
    </row>
    <row r="5" spans="2:9" s="66" customFormat="1" ht="13.5" customHeight="1" x14ac:dyDescent="0.25">
      <c r="B5" s="198"/>
      <c r="C5" s="69"/>
      <c r="D5" s="69"/>
      <c r="E5" s="117"/>
      <c r="F5" s="117"/>
      <c r="G5" s="117"/>
      <c r="H5" s="67"/>
      <c r="I5" s="117"/>
    </row>
    <row r="6" spans="2:9" ht="12.75" customHeight="1" x14ac:dyDescent="0.25">
      <c r="B6" s="447" t="str">
        <f>'[2]1200'!B6</f>
        <v>SCHEDULE A: ROADWORKS</v>
      </c>
      <c r="C6" s="448"/>
      <c r="D6" s="448"/>
      <c r="E6" s="448"/>
    </row>
    <row r="7" spans="2:9" ht="12.75" customHeight="1" x14ac:dyDescent="0.25">
      <c r="B7" s="118"/>
      <c r="C7" s="194"/>
      <c r="D7" s="194"/>
      <c r="E7" s="194"/>
    </row>
    <row r="8" spans="2:9" ht="12.75" customHeight="1" x14ac:dyDescent="0.25">
      <c r="B8" s="449" t="s">
        <v>328</v>
      </c>
      <c r="C8" s="449"/>
      <c r="D8" s="449"/>
      <c r="E8" s="449"/>
    </row>
    <row r="9" spans="2:9" ht="12.75" customHeight="1" x14ac:dyDescent="0.25">
      <c r="B9" s="199"/>
      <c r="C9" s="199"/>
      <c r="D9" s="199"/>
      <c r="E9" s="199"/>
      <c r="F9" s="192"/>
    </row>
    <row r="10" spans="2:9" ht="25.5" customHeight="1" x14ac:dyDescent="0.25">
      <c r="B10" s="448" t="str">
        <f>ContractDescription</f>
        <v>PROVISION OF ROUTINE AND SAFETY MAINTENANCE ON VARIOUS ROADS WITHIN THE TAYLORS HALT ZONE - VULINDLELA AREA OFFICE</v>
      </c>
      <c r="C10" s="448"/>
      <c r="D10" s="448"/>
      <c r="E10" s="448"/>
    </row>
    <row r="11" spans="2:9" ht="5.25" customHeight="1" thickBot="1" x14ac:dyDescent="0.3">
      <c r="B11" s="450"/>
      <c r="C11" s="450"/>
      <c r="D11" s="450"/>
      <c r="E11" s="450"/>
    </row>
    <row r="12" spans="2:9" s="116" customFormat="1" ht="24.9" customHeight="1" thickBot="1" x14ac:dyDescent="0.3">
      <c r="B12" s="174" t="s">
        <v>239</v>
      </c>
      <c r="C12" s="175" t="s">
        <v>1</v>
      </c>
      <c r="D12" s="201" t="s">
        <v>228</v>
      </c>
      <c r="E12" s="282" t="s">
        <v>5</v>
      </c>
    </row>
    <row r="13" spans="2:9" ht="21" customHeight="1" x14ac:dyDescent="0.25">
      <c r="B13" s="337" t="s">
        <v>16</v>
      </c>
      <c r="C13" s="338" t="s">
        <v>13</v>
      </c>
      <c r="D13" s="400">
        <f t="shared" ref="D13:D27" si="0">D14-G14</f>
        <v>30</v>
      </c>
      <c r="E13" s="401"/>
      <c r="G13" s="229">
        <v>1</v>
      </c>
    </row>
    <row r="14" spans="2:9" ht="26.4" x14ac:dyDescent="0.25">
      <c r="B14" s="339" t="s">
        <v>41</v>
      </c>
      <c r="C14" s="340" t="s">
        <v>42</v>
      </c>
      <c r="D14" s="400">
        <f t="shared" si="0"/>
        <v>31</v>
      </c>
      <c r="E14" s="401"/>
      <c r="G14" s="230">
        <v>1</v>
      </c>
    </row>
    <row r="15" spans="2:9" ht="21" customHeight="1" x14ac:dyDescent="0.25">
      <c r="B15" s="339" t="s">
        <v>318</v>
      </c>
      <c r="C15" s="340" t="s">
        <v>52</v>
      </c>
      <c r="D15" s="400">
        <f t="shared" si="0"/>
        <v>32</v>
      </c>
      <c r="E15" s="401"/>
      <c r="G15" s="230">
        <v>1</v>
      </c>
    </row>
    <row r="16" spans="2:9" ht="21" customHeight="1" x14ac:dyDescent="0.25">
      <c r="B16" s="339" t="s">
        <v>69</v>
      </c>
      <c r="C16" s="340" t="str">
        <f>'[3]C1.6 '!C11</f>
        <v>CLEARING AND GRUBBING</v>
      </c>
      <c r="D16" s="400">
        <f t="shared" si="0"/>
        <v>33</v>
      </c>
      <c r="E16" s="401"/>
      <c r="G16" s="230">
        <v>1</v>
      </c>
    </row>
    <row r="17" spans="2:7" ht="21" customHeight="1" x14ac:dyDescent="0.25">
      <c r="B17" s="339" t="s">
        <v>81</v>
      </c>
      <c r="C17" s="340" t="s">
        <v>82</v>
      </c>
      <c r="D17" s="400">
        <f t="shared" si="0"/>
        <v>34</v>
      </c>
      <c r="E17" s="401"/>
      <c r="G17" s="230">
        <v>1</v>
      </c>
    </row>
    <row r="18" spans="2:7" ht="21" customHeight="1" x14ac:dyDescent="0.25">
      <c r="B18" s="339" t="str">
        <f>'[3]C3.1'!B11</f>
        <v>C3.1</v>
      </c>
      <c r="C18" s="340" t="str">
        <f>'[3]C3.1'!C11</f>
        <v>DRAINS</v>
      </c>
      <c r="D18" s="400">
        <f t="shared" si="0"/>
        <v>35</v>
      </c>
      <c r="E18" s="401"/>
      <c r="G18" s="230">
        <v>1</v>
      </c>
    </row>
    <row r="19" spans="2:7" ht="21" customHeight="1" x14ac:dyDescent="0.25">
      <c r="B19" s="339" t="s">
        <v>177</v>
      </c>
      <c r="C19" s="340" t="s">
        <v>176</v>
      </c>
      <c r="D19" s="400">
        <f t="shared" si="0"/>
        <v>37</v>
      </c>
      <c r="E19" s="401"/>
      <c r="G19" s="230">
        <v>2</v>
      </c>
    </row>
    <row r="20" spans="2:7" ht="39.6" x14ac:dyDescent="0.25">
      <c r="B20" s="339" t="s">
        <v>135</v>
      </c>
      <c r="C20" s="340" t="s">
        <v>134</v>
      </c>
      <c r="D20" s="400">
        <f t="shared" si="0"/>
        <v>38</v>
      </c>
      <c r="E20" s="401"/>
      <c r="G20" s="230">
        <v>1</v>
      </c>
    </row>
    <row r="21" spans="2:7" ht="21" customHeight="1" x14ac:dyDescent="0.25">
      <c r="B21" s="339" t="s">
        <v>237</v>
      </c>
      <c r="C21" s="340" t="s">
        <v>238</v>
      </c>
      <c r="D21" s="400">
        <f>D22-G22</f>
        <v>39</v>
      </c>
      <c r="E21" s="401"/>
      <c r="G21" s="230">
        <v>1</v>
      </c>
    </row>
    <row r="22" spans="2:7" ht="21" customHeight="1" x14ac:dyDescent="0.25">
      <c r="B22" s="339" t="s">
        <v>202</v>
      </c>
      <c r="C22" s="340" t="s">
        <v>201</v>
      </c>
      <c r="D22" s="400">
        <f>D23-G23</f>
        <v>40</v>
      </c>
      <c r="E22" s="401"/>
      <c r="G22" s="230">
        <v>1</v>
      </c>
    </row>
    <row r="23" spans="2:7" ht="21" customHeight="1" x14ac:dyDescent="0.25">
      <c r="B23" s="339" t="s">
        <v>103</v>
      </c>
      <c r="C23" s="340" t="s">
        <v>104</v>
      </c>
      <c r="D23" s="400">
        <f t="shared" si="0"/>
        <v>41</v>
      </c>
      <c r="E23" s="401"/>
      <c r="G23" s="230">
        <v>1</v>
      </c>
    </row>
    <row r="24" spans="2:7" ht="21" customHeight="1" x14ac:dyDescent="0.25">
      <c r="B24" s="339" t="s">
        <v>111</v>
      </c>
      <c r="C24" s="340" t="s">
        <v>112</v>
      </c>
      <c r="D24" s="400">
        <f t="shared" si="0"/>
        <v>42</v>
      </c>
      <c r="E24" s="401"/>
      <c r="G24" s="230">
        <v>1</v>
      </c>
    </row>
    <row r="25" spans="2:7" ht="21" customHeight="1" x14ac:dyDescent="0.25">
      <c r="B25" s="339" t="s">
        <v>459</v>
      </c>
      <c r="C25" s="340" t="s">
        <v>460</v>
      </c>
      <c r="D25" s="400">
        <f t="shared" si="0"/>
        <v>44</v>
      </c>
      <c r="E25" s="401"/>
      <c r="G25" s="230">
        <v>2</v>
      </c>
    </row>
    <row r="26" spans="2:7" ht="21" customHeight="1" x14ac:dyDescent="0.25">
      <c r="B26" s="339" t="s">
        <v>405</v>
      </c>
      <c r="C26" s="340" t="s">
        <v>406</v>
      </c>
      <c r="D26" s="400">
        <f t="shared" si="0"/>
        <v>45</v>
      </c>
      <c r="E26" s="401"/>
      <c r="G26" s="230">
        <v>1</v>
      </c>
    </row>
    <row r="27" spans="2:7" ht="21" customHeight="1" x14ac:dyDescent="0.25">
      <c r="B27" s="339" t="s">
        <v>370</v>
      </c>
      <c r="C27" s="340" t="s">
        <v>371</v>
      </c>
      <c r="D27" s="400">
        <f t="shared" si="0"/>
        <v>47</v>
      </c>
      <c r="E27" s="401"/>
      <c r="G27" s="230">
        <v>2</v>
      </c>
    </row>
    <row r="28" spans="2:7" ht="21" customHeight="1" x14ac:dyDescent="0.25">
      <c r="B28" s="339" t="s">
        <v>426</v>
      </c>
      <c r="C28" s="340" t="s">
        <v>427</v>
      </c>
      <c r="D28" s="400">
        <f>D29-G29</f>
        <v>48</v>
      </c>
      <c r="E28" s="401"/>
      <c r="G28" s="230">
        <v>1</v>
      </c>
    </row>
    <row r="29" spans="2:7" ht="21" customHeight="1" x14ac:dyDescent="0.25">
      <c r="B29" s="339" t="s">
        <v>217</v>
      </c>
      <c r="C29" s="340" t="s">
        <v>216</v>
      </c>
      <c r="D29" s="400">
        <f>D30-G30</f>
        <v>49</v>
      </c>
      <c r="E29" s="402"/>
      <c r="G29" s="230">
        <v>1</v>
      </c>
    </row>
    <row r="30" spans="2:7" ht="21" customHeight="1" x14ac:dyDescent="0.25">
      <c r="B30" s="339" t="s">
        <v>224</v>
      </c>
      <c r="C30" s="340" t="s">
        <v>223</v>
      </c>
      <c r="D30" s="400">
        <f>D31-G31</f>
        <v>50</v>
      </c>
      <c r="E30" s="402"/>
      <c r="G30" s="230">
        <v>1</v>
      </c>
    </row>
    <row r="31" spans="2:7" x14ac:dyDescent="0.25">
      <c r="B31" s="339" t="s">
        <v>518</v>
      </c>
      <c r="C31" s="340" t="s">
        <v>415</v>
      </c>
      <c r="D31" s="400">
        <f>Page_A-G32</f>
        <v>51</v>
      </c>
      <c r="E31" s="402"/>
      <c r="G31" s="230">
        <v>1</v>
      </c>
    </row>
    <row r="32" spans="2:7" ht="9" customHeight="1" thickBot="1" x14ac:dyDescent="0.3">
      <c r="B32" s="226"/>
      <c r="C32" s="227"/>
      <c r="D32" s="403"/>
      <c r="E32" s="402"/>
      <c r="G32" s="324">
        <v>1</v>
      </c>
    </row>
    <row r="33" spans="2:8" ht="23.4" customHeight="1" thickBot="1" x14ac:dyDescent="0.3">
      <c r="B33" s="203" t="str" cm="1">
        <f t="array" ref="B33">"TOTAL CARRIED FORWARD TO SUMMARY (Page C"&amp;_Summary&amp;")"</f>
        <v>TOTAL CARRIED FORWARD TO SUMMARY (Page C58)</v>
      </c>
      <c r="C33" s="204"/>
      <c r="D33" s="404"/>
      <c r="E33" s="405"/>
    </row>
    <row r="34" spans="2:8" x14ac:dyDescent="0.25">
      <c r="E34" s="181"/>
    </row>
    <row r="36" spans="2:8" x14ac:dyDescent="0.25">
      <c r="H36" s="353"/>
    </row>
    <row r="37" spans="2:8" x14ac:dyDescent="0.25">
      <c r="C37" s="83"/>
    </row>
    <row r="74" spans="2:7" x14ac:dyDescent="0.25">
      <c r="B74" s="199"/>
      <c r="C74" s="199"/>
      <c r="D74" s="199"/>
      <c r="E74" s="199"/>
      <c r="F74" s="192"/>
      <c r="G74" s="192"/>
    </row>
    <row r="172" spans="2:7" x14ac:dyDescent="0.25">
      <c r="B172" s="199"/>
      <c r="C172" s="199"/>
      <c r="D172" s="199"/>
      <c r="E172" s="199"/>
      <c r="F172" s="192"/>
      <c r="G172" s="192"/>
    </row>
  </sheetData>
  <sheetProtection algorithmName="SHA-512" hashValue="4twY4fVJtVcFKapseASrBxWZLBqIs4DMOBgrboRflitRnbq/sUCk8TH2SpJm+RZfzi8JjN3AXSQxTFFFjkoTAg==" saltValue="d88OeaX9IC9OShIP9e4/4A==" spinCount="100000" sheet="1" objects="1" scenarios="1"/>
  <mergeCells count="4">
    <mergeCell ref="B6:E6"/>
    <mergeCell ref="B8:E8"/>
    <mergeCell ref="B11:E11"/>
    <mergeCell ref="B10:E10"/>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6" id="{35342A1C-6C54-4018-9CEE-B938E59D3ABC}">
            <xm:f>AND(Information!$C$8=FALSE,$D13&lt;&gt;"P C Sum",$D13&lt;&gt;"PC Sum",$D13&lt;&gt;"P Sum",$D13&lt;&gt;"Prov Sum")</xm:f>
            <x14:dxf>
              <font>
                <strike val="0"/>
                <color theme="0"/>
              </font>
              <numFmt numFmtId="4" formatCode="#,##0.00"/>
            </x14:dxf>
          </x14:cfRule>
          <xm:sqref>E13:E16 E26:E29 E31:E33</xm:sqref>
        </x14:conditionalFormatting>
        <x14:conditionalFormatting xmlns:xm="http://schemas.microsoft.com/office/excel/2006/main">
          <x14:cfRule type="expression" priority="3" id="{702C85B0-8957-4D05-A9FC-F9BEEBA5F270}">
            <xm:f>AND(Information!$C$8=FALSE,$D17&lt;&gt;"P C Sum",$D17&lt;&gt;"PC Sum",$D17&lt;&gt;"P Sum",$D17&lt;&gt;"Prov Sum")</xm:f>
            <x14:dxf>
              <font>
                <strike val="0"/>
                <color theme="0"/>
              </font>
              <numFmt numFmtId="4" formatCode="#,##0.00"/>
            </x14:dxf>
          </x14:cfRule>
          <xm:sqref>E17:E20</xm:sqref>
        </x14:conditionalFormatting>
        <x14:conditionalFormatting xmlns:xm="http://schemas.microsoft.com/office/excel/2006/main">
          <x14:cfRule type="expression" priority="2" id="{5767B7CF-4FF8-4A14-AAE2-CC89091DFB66}">
            <xm:f>AND(Information!$C$8=FALSE,$D21&lt;&gt;"P C Sum",$D21&lt;&gt;"PC Sum",$D21&lt;&gt;"P Sum",$D21&lt;&gt;"Prov Sum")</xm:f>
            <x14:dxf>
              <font>
                <strike val="0"/>
                <color theme="0"/>
              </font>
              <numFmt numFmtId="4" formatCode="#,##0.00"/>
            </x14:dxf>
          </x14:cfRule>
          <xm:sqref>E21:E25</xm:sqref>
        </x14:conditionalFormatting>
        <x14:conditionalFormatting xmlns:xm="http://schemas.microsoft.com/office/excel/2006/main">
          <x14:cfRule type="expression" priority="1" id="{277F9F25-C607-423C-BB6B-FAE0D97DCB82}">
            <xm:f>AND(Information!$C$8=FALSE,$D30&lt;&gt;"P C Sum",$D30&lt;&gt;"PC Sum",$D30&lt;&gt;"P Sum",$D30&lt;&gt;"Prov Sum")</xm:f>
            <x14:dxf>
              <font>
                <strike val="0"/>
                <color theme="0"/>
              </font>
              <numFmt numFmtId="4" formatCode="#,##0.00"/>
            </x14:dxf>
          </x14:cfRule>
          <xm:sqref>E30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BFEB-7192-412E-8F11-FDF179FD734E}">
  <dimension ref="B1:H66"/>
  <sheetViews>
    <sheetView view="pageBreakPreview" topLeftCell="A37" zoomScale="70" zoomScaleNormal="125" zoomScaleSheetLayoutView="70" zoomScalePageLayoutView="125" workbookViewId="0">
      <selection activeCell="C66" sqref="C66:F66"/>
    </sheetView>
  </sheetViews>
  <sheetFormatPr defaultColWidth="6.88671875" defaultRowHeight="13.2" x14ac:dyDescent="0.25"/>
  <cols>
    <col min="1" max="1" width="0.88671875" style="1" customWidth="1"/>
    <col min="2" max="2" width="11.5546875" style="34" customWidth="1"/>
    <col min="3" max="3" width="45.5546875" style="3" customWidth="1"/>
    <col min="4" max="4" width="13.5546875" style="4" customWidth="1"/>
    <col min="5" max="5" width="15.5546875" style="4" customWidth="1"/>
    <col min="6" max="6" width="14" style="1" customWidth="1"/>
    <col min="7" max="7" width="15.5546875" style="5" customWidth="1"/>
    <col min="8" max="8" width="0.88671875" style="5" customWidth="1"/>
    <col min="9" max="16384" width="6.88671875" style="1"/>
  </cols>
  <sheetData>
    <row r="1" spans="2:8" x14ac:dyDescent="0.25">
      <c r="G1" s="5">
        <f>MAX(G9:G498)</f>
        <v>900000</v>
      </c>
    </row>
    <row r="2" spans="2:8" x14ac:dyDescent="0.25">
      <c r="B2" s="86" t="str">
        <f>Client1</f>
        <v>Province of KwaZulu-Natal</v>
      </c>
      <c r="C2" s="87"/>
      <c r="D2" s="60"/>
      <c r="E2" s="428" t="str">
        <f>"Contract No. "&amp;ContractNo</f>
        <v>Contract No. ZNB01239/00000/00/PMC/INF/21/T</v>
      </c>
      <c r="F2" s="428"/>
      <c r="G2" s="428"/>
    </row>
    <row r="3" spans="2:8" x14ac:dyDescent="0.25">
      <c r="B3" s="112" t="str">
        <f>Client2</f>
        <v>Department of Transport</v>
      </c>
      <c r="C3" s="87"/>
      <c r="D3" s="60"/>
      <c r="E3" s="60"/>
      <c r="F3" s="61"/>
      <c r="G3" s="88"/>
    </row>
    <row r="4" spans="2:8" x14ac:dyDescent="0.25">
      <c r="B4" s="62"/>
      <c r="C4" s="62"/>
      <c r="D4" s="113"/>
      <c r="E4" s="113"/>
      <c r="F4" s="64"/>
      <c r="G4" s="89"/>
    </row>
    <row r="5" spans="2:8" x14ac:dyDescent="0.25">
      <c r="B5" s="426" t="s">
        <v>287</v>
      </c>
      <c r="C5" s="427"/>
      <c r="D5" s="427"/>
      <c r="E5" s="427"/>
      <c r="F5" s="427"/>
      <c r="G5" s="454" t="str">
        <f>"CHAPTER "&amp;B11</f>
        <v>CHAPTER E</v>
      </c>
      <c r="H5" s="114"/>
    </row>
    <row r="6" spans="2:8" ht="7.5" customHeight="1" x14ac:dyDescent="0.25">
      <c r="B6" s="419" t="str">
        <f>ContractDescription</f>
        <v>PROVISION OF ROUTINE AND SAFETY MAINTENANCE ON VARIOUS ROADS WITHIN THE TAYLORS HALT ZONE - VULINDLELA AREA OFFICE</v>
      </c>
      <c r="C6" s="420"/>
      <c r="D6" s="420"/>
      <c r="E6" s="420"/>
      <c r="F6" s="420"/>
      <c r="G6" s="455"/>
      <c r="H6" s="118"/>
    </row>
    <row r="7" spans="2:8" ht="12.75" customHeight="1" x14ac:dyDescent="0.25">
      <c r="B7" s="419"/>
      <c r="C7" s="420"/>
      <c r="D7" s="420"/>
      <c r="E7" s="420"/>
      <c r="F7" s="420"/>
      <c r="G7" s="455"/>
      <c r="H7" s="118"/>
    </row>
    <row r="8" spans="2:8" ht="7.5" customHeight="1" x14ac:dyDescent="0.25">
      <c r="B8" s="421"/>
      <c r="C8" s="422"/>
      <c r="D8" s="422"/>
      <c r="E8" s="422"/>
      <c r="F8" s="422"/>
      <c r="G8" s="456"/>
      <c r="H8" s="118"/>
    </row>
    <row r="9" spans="2:8" s="9" customFormat="1" ht="24.9" customHeight="1" x14ac:dyDescent="0.25">
      <c r="B9" s="10" t="s">
        <v>0</v>
      </c>
      <c r="C9" s="11" t="s">
        <v>1</v>
      </c>
      <c r="D9" s="11" t="s">
        <v>2</v>
      </c>
      <c r="E9" s="11" t="s">
        <v>3</v>
      </c>
      <c r="F9" s="11" t="s">
        <v>4</v>
      </c>
      <c r="G9" s="11" t="s">
        <v>5</v>
      </c>
      <c r="H9" s="116"/>
    </row>
    <row r="10" spans="2:8" x14ac:dyDescent="0.25">
      <c r="B10" s="13"/>
      <c r="C10" s="14"/>
      <c r="D10" s="15"/>
      <c r="E10" s="15"/>
      <c r="F10" s="16"/>
      <c r="G10" s="17" t="str">
        <f t="shared" ref="G10:G41" si="0">IF(D10="","",E10*F10)</f>
        <v/>
      </c>
      <c r="H10" s="18"/>
    </row>
    <row r="11" spans="2:8" ht="26.4" x14ac:dyDescent="0.25">
      <c r="B11" s="56" t="s">
        <v>261</v>
      </c>
      <c r="C11" s="20" t="s">
        <v>225</v>
      </c>
      <c r="D11" s="22"/>
      <c r="E11" s="22"/>
      <c r="F11" s="38"/>
      <c r="G11" s="17" t="str">
        <f t="shared" si="0"/>
        <v/>
      </c>
      <c r="H11" s="39"/>
    </row>
    <row r="12" spans="2:8" x14ac:dyDescent="0.25">
      <c r="B12" s="44"/>
      <c r="C12" s="14"/>
      <c r="D12" s="22"/>
      <c r="E12" s="22"/>
      <c r="F12" s="38"/>
      <c r="G12" s="17" t="str">
        <f t="shared" si="0"/>
        <v/>
      </c>
      <c r="H12" s="39"/>
    </row>
    <row r="13" spans="2:8" ht="26.4" x14ac:dyDescent="0.25">
      <c r="B13" s="44" t="s">
        <v>270</v>
      </c>
      <c r="C13" s="14" t="s">
        <v>226</v>
      </c>
      <c r="D13" s="22" t="s">
        <v>11</v>
      </c>
      <c r="E13" s="182">
        <v>1</v>
      </c>
      <c r="F13" s="390"/>
      <c r="G13" s="391"/>
      <c r="H13" s="39"/>
    </row>
    <row r="14" spans="2:8" x14ac:dyDescent="0.25">
      <c r="B14" s="56"/>
      <c r="C14" s="14"/>
      <c r="D14" s="22"/>
      <c r="E14" s="183"/>
      <c r="F14" s="390"/>
      <c r="G14" s="391" t="str">
        <f t="shared" si="0"/>
        <v/>
      </c>
      <c r="H14" s="39"/>
    </row>
    <row r="15" spans="2:8" ht="26.4" x14ac:dyDescent="0.25">
      <c r="B15" s="44" t="s">
        <v>262</v>
      </c>
      <c r="C15" s="14" t="s">
        <v>252</v>
      </c>
      <c r="D15" s="22"/>
      <c r="E15" s="183"/>
      <c r="F15" s="390"/>
      <c r="G15" s="391" t="str">
        <f t="shared" si="0"/>
        <v/>
      </c>
      <c r="H15" s="40"/>
    </row>
    <row r="16" spans="2:8" x14ac:dyDescent="0.25">
      <c r="B16" s="56"/>
      <c r="C16" s="14"/>
      <c r="D16" s="22"/>
      <c r="E16" s="183"/>
      <c r="F16" s="390"/>
      <c r="G16" s="391" t="str">
        <f t="shared" si="0"/>
        <v/>
      </c>
      <c r="H16" s="40"/>
    </row>
    <row r="17" spans="2:8" x14ac:dyDescent="0.25">
      <c r="B17" s="44" t="s">
        <v>34</v>
      </c>
      <c r="C17" s="14" t="s">
        <v>243</v>
      </c>
      <c r="D17" s="22"/>
      <c r="E17" s="183"/>
      <c r="F17" s="390"/>
      <c r="G17" s="391" t="str">
        <f t="shared" si="0"/>
        <v/>
      </c>
      <c r="H17" s="40"/>
    </row>
    <row r="18" spans="2:8" x14ac:dyDescent="0.25">
      <c r="B18" s="56"/>
      <c r="C18" s="14"/>
      <c r="D18" s="22"/>
      <c r="E18" s="183"/>
      <c r="F18" s="390"/>
      <c r="G18" s="391" t="str">
        <f t="shared" si="0"/>
        <v/>
      </c>
      <c r="H18" s="40"/>
    </row>
    <row r="19" spans="2:8" x14ac:dyDescent="0.25">
      <c r="B19" s="44" t="s">
        <v>66</v>
      </c>
      <c r="C19" s="14" t="s">
        <v>241</v>
      </c>
      <c r="D19" s="22" t="s">
        <v>192</v>
      </c>
      <c r="E19" s="184">
        <v>1</v>
      </c>
      <c r="F19" s="390">
        <v>500000</v>
      </c>
      <c r="G19" s="391">
        <f t="shared" si="0"/>
        <v>500000</v>
      </c>
      <c r="H19" s="39"/>
    </row>
    <row r="20" spans="2:8" x14ac:dyDescent="0.25">
      <c r="B20" s="44"/>
      <c r="C20" s="14"/>
      <c r="D20" s="22"/>
      <c r="E20" s="184"/>
      <c r="F20" s="390"/>
      <c r="G20" s="391" t="str">
        <f t="shared" si="0"/>
        <v/>
      </c>
      <c r="H20" s="39"/>
    </row>
    <row r="21" spans="2:8" ht="26.4" x14ac:dyDescent="0.25">
      <c r="B21" s="44" t="s">
        <v>67</v>
      </c>
      <c r="C21" s="14" t="s">
        <v>263</v>
      </c>
      <c r="D21" s="22" t="s">
        <v>25</v>
      </c>
      <c r="E21" s="184">
        <f>G19</f>
        <v>500000</v>
      </c>
      <c r="F21" s="390"/>
      <c r="G21" s="391"/>
    </row>
    <row r="22" spans="2:8" x14ac:dyDescent="0.25">
      <c r="B22" s="44"/>
      <c r="C22" s="1"/>
      <c r="D22" s="22"/>
      <c r="E22" s="184"/>
      <c r="F22" s="390"/>
      <c r="G22" s="391" t="str">
        <f t="shared" si="0"/>
        <v/>
      </c>
    </row>
    <row r="23" spans="2:8" x14ac:dyDescent="0.25">
      <c r="B23" s="44" t="s">
        <v>35</v>
      </c>
      <c r="C23" s="14" t="s">
        <v>242</v>
      </c>
      <c r="D23" s="22"/>
      <c r="E23" s="184"/>
      <c r="F23" s="390"/>
      <c r="G23" s="391" t="str">
        <f t="shared" si="0"/>
        <v/>
      </c>
    </row>
    <row r="24" spans="2:8" x14ac:dyDescent="0.25">
      <c r="B24" s="44"/>
      <c r="C24" s="14"/>
      <c r="D24" s="22"/>
      <c r="E24" s="184"/>
      <c r="F24" s="390"/>
      <c r="G24" s="391" t="str">
        <f t="shared" si="0"/>
        <v/>
      </c>
    </row>
    <row r="25" spans="2:8" x14ac:dyDescent="0.25">
      <c r="B25" s="44" t="s">
        <v>109</v>
      </c>
      <c r="C25" s="14" t="s">
        <v>241</v>
      </c>
      <c r="D25" s="22" t="s">
        <v>192</v>
      </c>
      <c r="E25" s="184">
        <v>1</v>
      </c>
      <c r="F25" s="390">
        <v>500000</v>
      </c>
      <c r="G25" s="391">
        <f t="shared" si="0"/>
        <v>500000</v>
      </c>
    </row>
    <row r="26" spans="2:8" x14ac:dyDescent="0.25">
      <c r="B26" s="44"/>
      <c r="C26" s="14"/>
      <c r="D26" s="22"/>
      <c r="E26" s="184"/>
      <c r="F26" s="390"/>
      <c r="G26" s="391" t="str">
        <f t="shared" si="0"/>
        <v/>
      </c>
    </row>
    <row r="27" spans="2:8" ht="26.4" x14ac:dyDescent="0.25">
      <c r="B27" s="44" t="s">
        <v>110</v>
      </c>
      <c r="C27" s="14" t="s">
        <v>264</v>
      </c>
      <c r="D27" s="22" t="s">
        <v>25</v>
      </c>
      <c r="E27" s="184">
        <f>G25</f>
        <v>500000</v>
      </c>
      <c r="F27" s="390"/>
      <c r="G27" s="391"/>
      <c r="H27" s="40"/>
    </row>
    <row r="28" spans="2:8" x14ac:dyDescent="0.25">
      <c r="B28" s="44"/>
      <c r="C28" s="14"/>
      <c r="D28" s="22"/>
      <c r="E28" s="184"/>
      <c r="F28" s="390"/>
      <c r="G28" s="391" t="str">
        <f t="shared" si="0"/>
        <v/>
      </c>
      <c r="H28" s="18"/>
    </row>
    <row r="29" spans="2:8" s="35" customFormat="1" x14ac:dyDescent="0.25">
      <c r="B29" s="44" t="s">
        <v>36</v>
      </c>
      <c r="C29" s="14" t="s">
        <v>244</v>
      </c>
      <c r="D29" s="22"/>
      <c r="E29" s="184"/>
      <c r="F29" s="390"/>
      <c r="G29" s="391" t="str">
        <f t="shared" si="0"/>
        <v/>
      </c>
      <c r="H29" s="18"/>
    </row>
    <row r="30" spans="2:8" x14ac:dyDescent="0.25">
      <c r="B30" s="44"/>
      <c r="C30" s="14"/>
      <c r="D30" s="22"/>
      <c r="E30" s="184"/>
      <c r="F30" s="390"/>
      <c r="G30" s="391" t="str">
        <f t="shared" si="0"/>
        <v/>
      </c>
      <c r="H30" s="40"/>
    </row>
    <row r="31" spans="2:8" x14ac:dyDescent="0.2">
      <c r="B31" s="44" t="s">
        <v>118</v>
      </c>
      <c r="C31" s="14" t="s">
        <v>241</v>
      </c>
      <c r="D31" s="22" t="s">
        <v>192</v>
      </c>
      <c r="E31" s="184">
        <v>1</v>
      </c>
      <c r="F31" s="184">
        <v>500000</v>
      </c>
      <c r="G31" s="391">
        <f t="shared" si="0"/>
        <v>500000</v>
      </c>
      <c r="H31" s="40"/>
    </row>
    <row r="32" spans="2:8" x14ac:dyDescent="0.25">
      <c r="B32" s="44"/>
      <c r="C32" s="14"/>
      <c r="D32" s="22"/>
      <c r="E32" s="184"/>
      <c r="F32" s="390"/>
      <c r="G32" s="391" t="str">
        <f t="shared" si="0"/>
        <v/>
      </c>
      <c r="H32" s="39"/>
    </row>
    <row r="33" spans="2:8" ht="26.4" x14ac:dyDescent="0.25">
      <c r="B33" s="44" t="s">
        <v>119</v>
      </c>
      <c r="C33" s="14" t="s">
        <v>265</v>
      </c>
      <c r="D33" s="22" t="s">
        <v>25</v>
      </c>
      <c r="E33" s="184">
        <f>G31</f>
        <v>500000</v>
      </c>
      <c r="F33" s="390"/>
      <c r="G33" s="391"/>
      <c r="H33" s="39"/>
    </row>
    <row r="34" spans="2:8" x14ac:dyDescent="0.25">
      <c r="B34" s="44"/>
      <c r="C34" s="14"/>
      <c r="D34" s="22"/>
      <c r="E34" s="184"/>
      <c r="F34" s="390"/>
      <c r="G34" s="391" t="str">
        <f t="shared" si="0"/>
        <v/>
      </c>
      <c r="H34" s="39"/>
    </row>
    <row r="35" spans="2:8" ht="27.75" customHeight="1" x14ac:dyDescent="0.25">
      <c r="B35" s="44" t="s">
        <v>37</v>
      </c>
      <c r="C35" s="14" t="s">
        <v>254</v>
      </c>
      <c r="D35" s="22"/>
      <c r="E35" s="184"/>
      <c r="F35" s="390"/>
      <c r="G35" s="391" t="str">
        <f t="shared" si="0"/>
        <v/>
      </c>
      <c r="H35" s="39"/>
    </row>
    <row r="36" spans="2:8" x14ac:dyDescent="0.25">
      <c r="B36" s="44"/>
      <c r="C36" s="14"/>
      <c r="D36" s="22"/>
      <c r="E36" s="184"/>
      <c r="F36" s="390"/>
      <c r="G36" s="391" t="str">
        <f t="shared" si="0"/>
        <v/>
      </c>
      <c r="H36" s="39"/>
    </row>
    <row r="37" spans="2:8" x14ac:dyDescent="0.2">
      <c r="B37" s="44" t="s">
        <v>120</v>
      </c>
      <c r="C37" s="14" t="s">
        <v>255</v>
      </c>
      <c r="D37" s="22" t="s">
        <v>192</v>
      </c>
      <c r="E37" s="184">
        <v>1</v>
      </c>
      <c r="F37" s="184">
        <v>100000</v>
      </c>
      <c r="G37" s="391">
        <f t="shared" si="0"/>
        <v>100000</v>
      </c>
      <c r="H37" s="39"/>
    </row>
    <row r="38" spans="2:8" x14ac:dyDescent="0.25">
      <c r="B38" s="44"/>
      <c r="C38" s="14"/>
      <c r="D38" s="22"/>
      <c r="E38" s="184"/>
      <c r="F38" s="390"/>
      <c r="G38" s="391" t="str">
        <f t="shared" si="0"/>
        <v/>
      </c>
      <c r="H38" s="39"/>
    </row>
    <row r="39" spans="2:8" ht="26.4" x14ac:dyDescent="0.25">
      <c r="B39" s="44" t="s">
        <v>245</v>
      </c>
      <c r="C39" s="14" t="s">
        <v>266</v>
      </c>
      <c r="D39" s="22" t="s">
        <v>25</v>
      </c>
      <c r="E39" s="184">
        <f>G37</f>
        <v>100000</v>
      </c>
      <c r="F39" s="390"/>
      <c r="G39" s="391"/>
      <c r="H39" s="39"/>
    </row>
    <row r="40" spans="2:8" x14ac:dyDescent="0.25">
      <c r="B40" s="44"/>
      <c r="C40" s="14"/>
      <c r="D40" s="22"/>
      <c r="E40" s="184"/>
      <c r="F40" s="390"/>
      <c r="G40" s="391" t="str">
        <f t="shared" si="0"/>
        <v/>
      </c>
      <c r="H40" s="39"/>
    </row>
    <row r="41" spans="2:8" x14ac:dyDescent="0.25">
      <c r="B41" s="44" t="s">
        <v>267</v>
      </c>
      <c r="C41" s="14" t="s">
        <v>256</v>
      </c>
      <c r="D41" s="22"/>
      <c r="E41" s="184"/>
      <c r="F41" s="390"/>
      <c r="G41" s="391" t="str">
        <f t="shared" si="0"/>
        <v/>
      </c>
      <c r="H41" s="39"/>
    </row>
    <row r="42" spans="2:8" x14ac:dyDescent="0.25">
      <c r="B42" s="44"/>
      <c r="C42" s="14"/>
      <c r="D42" s="22"/>
      <c r="E42" s="184"/>
      <c r="F42" s="390"/>
      <c r="G42" s="391" t="str">
        <f t="shared" ref="G42:G64" si="1">IF(D42="","",E42*F42)</f>
        <v/>
      </c>
      <c r="H42" s="39"/>
    </row>
    <row r="43" spans="2:8" x14ac:dyDescent="0.2">
      <c r="B43" s="44" t="s">
        <v>34</v>
      </c>
      <c r="C43" s="14" t="s">
        <v>257</v>
      </c>
      <c r="D43" s="22" t="s">
        <v>192</v>
      </c>
      <c r="E43" s="184">
        <v>1</v>
      </c>
      <c r="F43" s="184">
        <v>500000</v>
      </c>
      <c r="G43" s="391">
        <f t="shared" si="1"/>
        <v>500000</v>
      </c>
      <c r="H43" s="39"/>
    </row>
    <row r="44" spans="2:8" x14ac:dyDescent="0.2">
      <c r="B44" s="44"/>
      <c r="C44" s="14"/>
      <c r="D44" s="22"/>
      <c r="E44" s="184"/>
      <c r="F44" s="184"/>
      <c r="G44" s="391" t="str">
        <f t="shared" si="1"/>
        <v/>
      </c>
      <c r="H44" s="39"/>
    </row>
    <row r="45" spans="2:8" x14ac:dyDescent="0.2">
      <c r="B45" s="44" t="s">
        <v>35</v>
      </c>
      <c r="C45" s="14" t="s">
        <v>248</v>
      </c>
      <c r="D45" s="22" t="s">
        <v>192</v>
      </c>
      <c r="E45" s="184">
        <v>1</v>
      </c>
      <c r="F45" s="184">
        <v>50000</v>
      </c>
      <c r="G45" s="391">
        <f t="shared" si="1"/>
        <v>50000</v>
      </c>
      <c r="H45" s="39"/>
    </row>
    <row r="46" spans="2:8" x14ac:dyDescent="0.25">
      <c r="B46" s="44"/>
      <c r="C46" s="14"/>
      <c r="D46" s="22"/>
      <c r="E46" s="184"/>
      <c r="F46" s="390"/>
      <c r="G46" s="391" t="str">
        <f t="shared" si="1"/>
        <v/>
      </c>
      <c r="H46" s="39"/>
    </row>
    <row r="47" spans="2:8" ht="26.4" x14ac:dyDescent="0.25">
      <c r="B47" s="44" t="s">
        <v>40</v>
      </c>
      <c r="C47" s="14" t="s">
        <v>268</v>
      </c>
      <c r="D47" s="22" t="s">
        <v>25</v>
      </c>
      <c r="E47" s="184">
        <f>G43+G45</f>
        <v>550000</v>
      </c>
      <c r="F47" s="390"/>
      <c r="G47" s="391"/>
      <c r="H47" s="39"/>
    </row>
    <row r="48" spans="2:8" x14ac:dyDescent="0.25">
      <c r="B48" s="44"/>
      <c r="C48" s="14"/>
      <c r="D48" s="22"/>
      <c r="E48" s="184"/>
      <c r="F48" s="390"/>
      <c r="G48" s="391" t="str">
        <f t="shared" si="1"/>
        <v/>
      </c>
      <c r="H48" s="39"/>
    </row>
    <row r="49" spans="2:8" x14ac:dyDescent="0.25">
      <c r="B49" s="44" t="s">
        <v>37</v>
      </c>
      <c r="C49" s="14" t="s">
        <v>258</v>
      </c>
      <c r="D49" s="22"/>
      <c r="E49" s="184"/>
      <c r="F49" s="390"/>
      <c r="G49" s="391" t="str">
        <f t="shared" si="1"/>
        <v/>
      </c>
      <c r="H49" s="39"/>
    </row>
    <row r="50" spans="2:8" x14ac:dyDescent="0.25">
      <c r="B50" s="44"/>
      <c r="C50" s="14"/>
      <c r="D50" s="22"/>
      <c r="E50" s="184"/>
      <c r="F50" s="390"/>
      <c r="G50" s="391" t="str">
        <f t="shared" si="1"/>
        <v/>
      </c>
      <c r="H50" s="39"/>
    </row>
    <row r="51" spans="2:8" x14ac:dyDescent="0.2">
      <c r="B51" s="44" t="s">
        <v>120</v>
      </c>
      <c r="C51" s="14" t="s">
        <v>259</v>
      </c>
      <c r="D51" s="22" t="s">
        <v>192</v>
      </c>
      <c r="E51" s="184">
        <v>1</v>
      </c>
      <c r="F51" s="184">
        <v>900000</v>
      </c>
      <c r="G51" s="391">
        <f t="shared" si="1"/>
        <v>900000</v>
      </c>
      <c r="H51" s="39"/>
    </row>
    <row r="52" spans="2:8" x14ac:dyDescent="0.25">
      <c r="B52" s="44"/>
      <c r="C52" s="14"/>
      <c r="D52" s="22"/>
      <c r="E52" s="184"/>
      <c r="F52" s="390"/>
      <c r="G52" s="391" t="str">
        <f t="shared" si="1"/>
        <v/>
      </c>
      <c r="H52" s="39"/>
    </row>
    <row r="53" spans="2:8" ht="26.4" x14ac:dyDescent="0.25">
      <c r="B53" s="44" t="s">
        <v>245</v>
      </c>
      <c r="C53" s="14" t="s">
        <v>269</v>
      </c>
      <c r="D53" s="22" t="s">
        <v>25</v>
      </c>
      <c r="E53" s="184">
        <f>G51</f>
        <v>900000</v>
      </c>
      <c r="F53" s="390"/>
      <c r="G53" s="391"/>
      <c r="H53" s="39"/>
    </row>
    <row r="54" spans="2:8" x14ac:dyDescent="0.25">
      <c r="B54" s="44"/>
      <c r="C54" s="14"/>
      <c r="D54" s="36"/>
      <c r="E54" s="184"/>
      <c r="F54" s="390"/>
      <c r="G54" s="391" t="str">
        <f t="shared" si="1"/>
        <v/>
      </c>
    </row>
    <row r="55" spans="2:8" ht="26.4" x14ac:dyDescent="0.25">
      <c r="B55" s="44" t="s">
        <v>38</v>
      </c>
      <c r="C55" s="14" t="s">
        <v>249</v>
      </c>
      <c r="D55" s="22"/>
      <c r="E55" s="184"/>
      <c r="F55" s="390"/>
      <c r="G55" s="391" t="str">
        <f t="shared" si="1"/>
        <v/>
      </c>
      <c r="H55" s="39"/>
    </row>
    <row r="56" spans="2:8" x14ac:dyDescent="0.25">
      <c r="B56" s="44"/>
      <c r="C56" s="14"/>
      <c r="D56" s="22"/>
      <c r="E56" s="184"/>
      <c r="F56" s="390"/>
      <c r="G56" s="391" t="str">
        <f t="shared" si="1"/>
        <v/>
      </c>
      <c r="H56" s="43"/>
    </row>
    <row r="57" spans="2:8" x14ac:dyDescent="0.25">
      <c r="B57" s="44" t="s">
        <v>246</v>
      </c>
      <c r="C57" s="14" t="s">
        <v>260</v>
      </c>
      <c r="D57" s="22" t="s">
        <v>227</v>
      </c>
      <c r="E57" s="184">
        <v>60</v>
      </c>
      <c r="F57" s="390"/>
      <c r="G57" s="391"/>
    </row>
    <row r="58" spans="2:8" x14ac:dyDescent="0.25">
      <c r="B58" s="44"/>
      <c r="C58" s="14"/>
      <c r="D58" s="22"/>
      <c r="E58" s="184"/>
      <c r="F58" s="390"/>
      <c r="G58" s="391"/>
      <c r="H58" s="39"/>
    </row>
    <row r="59" spans="2:8" x14ac:dyDescent="0.25">
      <c r="B59" s="44" t="s">
        <v>247</v>
      </c>
      <c r="C59" s="14" t="s">
        <v>250</v>
      </c>
      <c r="D59" s="22" t="s">
        <v>227</v>
      </c>
      <c r="E59" s="184">
        <v>60</v>
      </c>
      <c r="F59" s="390"/>
      <c r="G59" s="391"/>
      <c r="H59" s="39"/>
    </row>
    <row r="60" spans="2:8" ht="6.9" customHeight="1" x14ac:dyDescent="0.25">
      <c r="B60" s="44"/>
      <c r="C60" s="14"/>
      <c r="D60" s="22"/>
      <c r="E60" s="184"/>
      <c r="F60" s="390"/>
      <c r="G60" s="391"/>
      <c r="H60" s="39"/>
    </row>
    <row r="61" spans="2:8" x14ac:dyDescent="0.25">
      <c r="B61" s="44" t="s">
        <v>39</v>
      </c>
      <c r="C61" s="185" t="s">
        <v>322</v>
      </c>
      <c r="D61" s="183"/>
      <c r="E61" s="184"/>
      <c r="F61" s="390"/>
      <c r="G61" s="391" t="str">
        <f t="shared" si="1"/>
        <v/>
      </c>
      <c r="H61" s="39"/>
    </row>
    <row r="62" spans="2:8" ht="8.4" customHeight="1" x14ac:dyDescent="0.25">
      <c r="B62" s="44"/>
      <c r="C62" s="185"/>
      <c r="D62" s="183"/>
      <c r="E62" s="184"/>
      <c r="F62" s="390"/>
      <c r="G62" s="391" t="str">
        <f t="shared" si="1"/>
        <v/>
      </c>
      <c r="H62" s="39"/>
    </row>
    <row r="63" spans="2:8" x14ac:dyDescent="0.2">
      <c r="B63" s="44"/>
      <c r="C63" s="186" t="s">
        <v>320</v>
      </c>
      <c r="D63" s="183" t="s">
        <v>193</v>
      </c>
      <c r="E63" s="184">
        <v>1</v>
      </c>
      <c r="F63" s="184">
        <v>50000</v>
      </c>
      <c r="G63" s="391">
        <f t="shared" si="1"/>
        <v>50000</v>
      </c>
      <c r="H63" s="39"/>
    </row>
    <row r="64" spans="2:8" x14ac:dyDescent="0.25">
      <c r="B64" s="44"/>
      <c r="C64" s="185"/>
      <c r="D64" s="183"/>
      <c r="E64" s="184"/>
      <c r="F64" s="390"/>
      <c r="G64" s="391" t="str">
        <f t="shared" si="1"/>
        <v/>
      </c>
      <c r="H64" s="39"/>
    </row>
    <row r="65" spans="2:8" ht="22.8" x14ac:dyDescent="0.25">
      <c r="B65" s="44"/>
      <c r="C65" s="186" t="s">
        <v>321</v>
      </c>
      <c r="D65" s="183" t="s">
        <v>25</v>
      </c>
      <c r="E65" s="184">
        <f>G63</f>
        <v>50000</v>
      </c>
      <c r="F65" s="390"/>
      <c r="G65" s="391"/>
      <c r="H65" s="39"/>
    </row>
    <row r="66" spans="2:8" s="28" customFormat="1" ht="19.5" customHeight="1" x14ac:dyDescent="0.25">
      <c r="B66" s="104" t="str">
        <f>$B$11</f>
        <v>E</v>
      </c>
      <c r="C66" s="451" t="s">
        <v>234</v>
      </c>
      <c r="D66" s="452"/>
      <c r="E66" s="452"/>
      <c r="F66" s="453"/>
      <c r="G66" s="396"/>
      <c r="H66" s="33"/>
    </row>
  </sheetData>
  <sheetProtection algorithmName="SHA-512" hashValue="oul9ZWASY30zHzFekoZMayalyrk6QXHEAuXJDp/DCiLEnqrkVH710Y9rAfMtrzgnKb47PAXHx4e7V3flm3m8jQ==" saltValue="pSn9IVrWY7D/3UPpX3TJeA==" spinCount="100000" sheet="1" objects="1" scenarios="1"/>
  <mergeCells count="5">
    <mergeCell ref="C66:F66"/>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4897BEB2-C6F8-4198-BF87-C3BCBC877508}">
            <xm:f>AND(Information!$C$8=FALSE,$D13&lt;&gt;"P C Sum",$D13&lt;&gt;"PC Sum",$D13&lt;&gt;"P Sum",$D13&lt;&gt;"Prov Sum")</xm:f>
            <x14:dxf>
              <font>
                <strike val="0"/>
                <color theme="0"/>
              </font>
              <numFmt numFmtId="4" formatCode="#,##0.00"/>
            </x14:dxf>
          </x14:cfRule>
          <xm:sqref>F13:G30 F32:G36 G31 F38:G42 G37 F46:G50 G43:G45 F52:G62 G51 F64:G65 G63</xm:sqref>
        </x14:conditionalFormatting>
        <x14:conditionalFormatting xmlns:xm="http://schemas.microsoft.com/office/excel/2006/main">
          <x14:cfRule type="expression" priority="1" id="{DF665730-5D0D-471E-A5C5-B72306870DE5}">
            <xm:f>AND(Information!$C$8=FALSE,$D66&lt;&gt;"P C Sum",$D66&lt;&gt;"PC Sum",$D66&lt;&gt;"P Sum",$D66&lt;&gt;"Prov Sum")</xm:f>
            <x14:dxf>
              <font>
                <strike val="0"/>
                <color theme="0"/>
              </font>
              <numFmt numFmtId="4" formatCode="#,##0.00"/>
            </x14:dxf>
          </x14:cfRule>
          <xm:sqref>G66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F218D-9866-4E08-9D35-8AFAB3EA6369}">
  <sheetPr>
    <tabColor theme="3" tint="0.59999389629810485"/>
  </sheetPr>
  <dimension ref="B1:N164"/>
  <sheetViews>
    <sheetView showGridLines="0" view="pageBreakPreview" zoomScaleNormal="100" zoomScaleSheetLayoutView="100" zoomScalePageLayoutView="150" workbookViewId="0">
      <selection activeCell="E14" sqref="E14"/>
    </sheetView>
  </sheetViews>
  <sheetFormatPr defaultColWidth="8.88671875" defaultRowHeight="13.2" x14ac:dyDescent="0.25"/>
  <cols>
    <col min="1" max="1" width="2" style="83" customWidth="1"/>
    <col min="2" max="2" width="8.44140625" style="192" customWidth="1"/>
    <col min="3" max="3" width="55.88671875" style="72" customWidth="1"/>
    <col min="4" max="4" width="6.5546875" style="72" customWidth="1"/>
    <col min="5" max="5" width="21.88671875" style="95" customWidth="1"/>
    <col min="6" max="6" width="1.44140625" style="83" customWidth="1"/>
    <col min="7" max="7" width="4.44140625" style="83" customWidth="1"/>
    <col min="8" max="8" width="9.5546875" style="83" customWidth="1"/>
    <col min="9" max="9" width="11.44140625" style="96" customWidth="1"/>
    <col min="10" max="10" width="11.5546875" style="83" bestFit="1" customWidth="1"/>
    <col min="11" max="11" width="8.88671875" style="83"/>
    <col min="12" max="12" width="15.44140625" style="83" customWidth="1"/>
    <col min="13" max="13" width="12.5546875" style="83" customWidth="1"/>
    <col min="14" max="14" width="9.44140625" style="83" customWidth="1"/>
    <col min="15" max="16384" width="8.88671875" style="83"/>
  </cols>
  <sheetData>
    <row r="1" spans="2:14" s="66" customFormat="1" ht="18" customHeight="1" x14ac:dyDescent="0.25">
      <c r="B1" s="2" t="str">
        <f>Client1</f>
        <v>Province of KwaZulu-Natal</v>
      </c>
      <c r="C1" s="69"/>
      <c r="D1" s="69"/>
      <c r="F1" s="191" t="str">
        <f>"Contract No. "&amp;ContractNo</f>
        <v>Contract No. ZNB01239/00000/00/PMC/INF/21/T</v>
      </c>
      <c r="H1" s="117"/>
      <c r="I1" s="173"/>
      <c r="M1" s="117"/>
    </row>
    <row r="2" spans="2:14" s="66" customFormat="1" ht="16.5" customHeight="1" x14ac:dyDescent="0.25">
      <c r="B2" s="93" t="str">
        <f>Client2</f>
        <v>Department of Transport</v>
      </c>
      <c r="C2" s="69"/>
      <c r="D2" s="69"/>
      <c r="E2" s="117"/>
      <c r="F2" s="117"/>
      <c r="G2" s="117"/>
      <c r="H2" s="117"/>
      <c r="I2" s="173"/>
      <c r="K2" s="67"/>
      <c r="L2" s="67"/>
      <c r="M2" s="117"/>
    </row>
    <row r="3" spans="2:14" s="66" customFormat="1" ht="13.5" customHeight="1" x14ac:dyDescent="0.25">
      <c r="B3" s="172"/>
      <c r="C3" s="69"/>
      <c r="D3" s="69"/>
      <c r="E3" s="117"/>
      <c r="F3" s="117"/>
      <c r="G3" s="117"/>
      <c r="H3" s="117"/>
      <c r="I3" s="173"/>
      <c r="K3" s="67"/>
      <c r="L3" s="67"/>
      <c r="M3" s="117"/>
    </row>
    <row r="4" spans="2:14" s="66" customFormat="1" ht="13.5" customHeight="1" x14ac:dyDescent="0.25">
      <c r="B4" s="172"/>
      <c r="C4" s="69"/>
      <c r="D4" s="69"/>
      <c r="E4" s="117"/>
      <c r="F4" s="117"/>
      <c r="G4" s="117"/>
      <c r="H4" s="117"/>
      <c r="I4" s="173"/>
      <c r="K4" s="67"/>
      <c r="L4" s="67"/>
      <c r="M4" s="117"/>
    </row>
    <row r="5" spans="2:14" ht="12.75" customHeight="1" x14ac:dyDescent="0.25">
      <c r="B5" s="198" t="str">
        <f>'[2]Sch F'!B6</f>
        <v>SCHEDULE F: EXPANDED PUBLIC WORKS PROGRAMME</v>
      </c>
      <c r="C5" s="116"/>
      <c r="D5" s="116"/>
      <c r="E5" s="116"/>
    </row>
    <row r="6" spans="2:14" ht="12.75" customHeight="1" x14ac:dyDescent="0.25">
      <c r="B6" s="118"/>
      <c r="C6" s="194"/>
      <c r="D6" s="194"/>
      <c r="E6" s="194"/>
    </row>
    <row r="7" spans="2:14" ht="12.75" customHeight="1" x14ac:dyDescent="0.25">
      <c r="B7" s="449" t="s">
        <v>328</v>
      </c>
      <c r="C7" s="449"/>
      <c r="D7" s="449"/>
      <c r="E7" s="449"/>
    </row>
    <row r="8" spans="2:14" ht="12.75" customHeight="1" x14ac:dyDescent="0.25">
      <c r="B8" s="199"/>
      <c r="C8" s="199"/>
      <c r="D8" s="199"/>
      <c r="E8" s="199"/>
    </row>
    <row r="9" spans="2:14" ht="25.5" customHeight="1" x14ac:dyDescent="0.25">
      <c r="B9" s="448" t="str">
        <f>ContractDescription</f>
        <v>PROVISION OF ROUTINE AND SAFETY MAINTENANCE ON VARIOUS ROADS WITHIN THE TAYLORS HALT ZONE - VULINDLELA AREA OFFICE</v>
      </c>
      <c r="C9" s="448"/>
      <c r="D9" s="448"/>
      <c r="E9" s="448"/>
      <c r="F9" s="192"/>
      <c r="G9" s="200"/>
      <c r="H9" s="192"/>
    </row>
    <row r="10" spans="2:14" ht="5.25" customHeight="1" thickBot="1" x14ac:dyDescent="0.3">
      <c r="B10" s="450"/>
      <c r="C10" s="450"/>
      <c r="D10" s="450"/>
      <c r="E10" s="450"/>
    </row>
    <row r="11" spans="2:14" s="116" customFormat="1" ht="24.9" customHeight="1" thickBot="1" x14ac:dyDescent="0.3">
      <c r="B11" s="174" t="s">
        <v>239</v>
      </c>
      <c r="C11" s="175" t="s">
        <v>1</v>
      </c>
      <c r="D11" s="201" t="s">
        <v>228</v>
      </c>
      <c r="E11" s="176" t="s">
        <v>5</v>
      </c>
      <c r="I11" s="177"/>
    </row>
    <row r="12" spans="2:14" ht="21" customHeight="1" x14ac:dyDescent="0.25">
      <c r="B12" s="197" t="s">
        <v>261</v>
      </c>
      <c r="C12" s="202" t="str">
        <f>'Chapter E'!C11</f>
        <v>EXPANDED PUBLIC WORKS PROGRAMME (EPWP)</v>
      </c>
      <c r="D12" s="406"/>
      <c r="E12" s="401"/>
      <c r="H12" s="116"/>
      <c r="I12" s="179"/>
    </row>
    <row r="13" spans="2:14" ht="9" customHeight="1" thickBot="1" x14ac:dyDescent="0.3">
      <c r="B13" s="180"/>
      <c r="C13" s="193"/>
      <c r="D13" s="407"/>
      <c r="E13" s="402"/>
      <c r="H13" s="116"/>
      <c r="I13" s="179"/>
    </row>
    <row r="14" spans="2:14" ht="23.4" customHeight="1" thickBot="1" x14ac:dyDescent="0.3">
      <c r="B14" s="203" t="str">
        <f>"TOTAL CARRIED FORWARD TO SUMMARY (Page C"&amp;_Summary&amp;")"</f>
        <v>TOTAL CARRIED FORWARD TO SUMMARY (Page C58)</v>
      </c>
      <c r="C14" s="204"/>
      <c r="D14" s="408"/>
      <c r="E14" s="405"/>
      <c r="N14" s="83">
        <f>31+26</f>
        <v>57</v>
      </c>
    </row>
    <row r="15" spans="2:14" x14ac:dyDescent="0.25">
      <c r="E15" s="181"/>
      <c r="G15" s="206"/>
    </row>
    <row r="66" spans="2:8" x14ac:dyDescent="0.25">
      <c r="B66" s="9"/>
      <c r="C66" s="9"/>
      <c r="D66" s="9"/>
      <c r="E66" s="9"/>
      <c r="F66" s="192"/>
      <c r="G66" s="192"/>
      <c r="H66" s="192"/>
    </row>
    <row r="164" spans="2:8" x14ac:dyDescent="0.25">
      <c r="B164" s="9"/>
      <c r="C164" s="9"/>
      <c r="D164" s="9"/>
      <c r="E164" s="9"/>
      <c r="F164" s="192"/>
      <c r="G164" s="192"/>
      <c r="H164" s="192"/>
    </row>
  </sheetData>
  <sheetProtection algorithmName="SHA-512" hashValue="8Bkd032YtHM7A6N0Obx5cFqvDsShlrVaJFHlbAJIjY3bbEbq46ESyzRZ5otSlOmUr7VDJbHOo8PxSi1Thra81g==" saltValue="hFvZx7OOV4ssncvjkHJJSQ==" spinCount="100000" sheet="1" objects="1" scenarios="1"/>
  <mergeCells count="3">
    <mergeCell ref="B7:E7"/>
    <mergeCell ref="B10:E10"/>
    <mergeCell ref="B9:E9"/>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AFA2E833-3E73-4AC2-8724-4C77555EDA82}">
            <xm:f>AND(Information!$C$8=FALSE,$D12&lt;&gt;"P C Sum",$D12&lt;&gt;"PC Sum",$D12&lt;&gt;"P Sum",$D12&lt;&gt;"Prov Sum")</xm:f>
            <x14:dxf>
              <font>
                <strike val="0"/>
                <color theme="0"/>
              </font>
              <numFmt numFmtId="4" formatCode="#,##0.00"/>
            </x14:dxf>
          </x14:cfRule>
          <xm:sqref>E12:E14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3926F-051D-4273-B893-24395EC5E300}">
  <dimension ref="B2:H96"/>
  <sheetViews>
    <sheetView view="pageBreakPreview" zoomScale="85" zoomScaleNormal="125" zoomScaleSheetLayoutView="85" zoomScalePageLayoutView="125" workbookViewId="0">
      <selection activeCell="E84" sqref="E84"/>
    </sheetView>
  </sheetViews>
  <sheetFormatPr defaultColWidth="6.88671875" defaultRowHeight="13.2" x14ac:dyDescent="0.25"/>
  <cols>
    <col min="1" max="1" width="0.88671875" style="1" customWidth="1"/>
    <col min="2" max="2" width="11.5546875" style="34" customWidth="1"/>
    <col min="3" max="3" width="45.5546875" style="3" customWidth="1"/>
    <col min="4" max="4" width="13.5546875" style="4" customWidth="1"/>
    <col min="5" max="5" width="15.5546875" style="4" customWidth="1"/>
    <col min="6" max="6" width="14" style="1" customWidth="1"/>
    <col min="7" max="7" width="15.5546875" style="5" customWidth="1"/>
    <col min="8" max="8" width="0.88671875" style="5" customWidth="1"/>
    <col min="9" max="16384" width="6.88671875" style="1"/>
  </cols>
  <sheetData>
    <row r="2" spans="2:8" x14ac:dyDescent="0.25">
      <c r="B2" s="86" t="str">
        <f>Client1</f>
        <v>Province of KwaZulu-Natal</v>
      </c>
      <c r="C2" s="87"/>
      <c r="D2" s="60"/>
      <c r="E2" s="428" t="str">
        <f>"Contract No. "&amp;ContractNo</f>
        <v>Contract No. ZNB01239/00000/00/PMC/INF/21/T</v>
      </c>
      <c r="F2" s="428"/>
      <c r="G2" s="428"/>
    </row>
    <row r="3" spans="2:8" x14ac:dyDescent="0.25">
      <c r="B3" s="112" t="str">
        <f>Client2</f>
        <v>Department of Transport</v>
      </c>
      <c r="C3" s="87"/>
      <c r="D3" s="60"/>
      <c r="E3" s="60"/>
      <c r="F3" s="61"/>
      <c r="G3" s="88"/>
    </row>
    <row r="4" spans="2:8" x14ac:dyDescent="0.25">
      <c r="B4" s="62"/>
      <c r="C4" s="62"/>
      <c r="D4" s="113"/>
      <c r="E4" s="113"/>
      <c r="F4" s="64"/>
      <c r="G4" s="89"/>
    </row>
    <row r="5" spans="2:8" x14ac:dyDescent="0.25">
      <c r="B5" s="426" t="s">
        <v>288</v>
      </c>
      <c r="C5" s="427"/>
      <c r="D5" s="427"/>
      <c r="E5" s="427"/>
      <c r="F5" s="427"/>
      <c r="G5" s="454" t="str">
        <f>"CHAPTER "&amp;B11</f>
        <v>CHAPTER F</v>
      </c>
      <c r="H5" s="114"/>
    </row>
    <row r="6" spans="2:8" ht="7.5" customHeight="1" x14ac:dyDescent="0.25">
      <c r="B6" s="419" t="str">
        <f>ContractDescription</f>
        <v>PROVISION OF ROUTINE AND SAFETY MAINTENANCE ON VARIOUS ROADS WITHIN THE TAYLORS HALT ZONE - VULINDLELA AREA OFFICE</v>
      </c>
      <c r="C6" s="420"/>
      <c r="D6" s="420"/>
      <c r="E6" s="420"/>
      <c r="F6" s="420"/>
      <c r="G6" s="455"/>
      <c r="H6" s="118"/>
    </row>
    <row r="7" spans="2:8" ht="12.75" customHeight="1" x14ac:dyDescent="0.25">
      <c r="B7" s="419"/>
      <c r="C7" s="420"/>
      <c r="D7" s="420"/>
      <c r="E7" s="420"/>
      <c r="F7" s="420"/>
      <c r="G7" s="455"/>
      <c r="H7" s="118"/>
    </row>
    <row r="8" spans="2:8" ht="7.5" customHeight="1" x14ac:dyDescent="0.25">
      <c r="B8" s="421"/>
      <c r="C8" s="422"/>
      <c r="D8" s="422"/>
      <c r="E8" s="422"/>
      <c r="F8" s="422"/>
      <c r="G8" s="456"/>
      <c r="H8" s="118"/>
    </row>
    <row r="9" spans="2:8" s="9" customFormat="1" ht="24.9" customHeight="1" x14ac:dyDescent="0.25">
      <c r="B9" s="10" t="s">
        <v>0</v>
      </c>
      <c r="C9" s="11" t="s">
        <v>1</v>
      </c>
      <c r="D9" s="11" t="s">
        <v>2</v>
      </c>
      <c r="E9" s="11" t="s">
        <v>3</v>
      </c>
      <c r="F9" s="11" t="s">
        <v>4</v>
      </c>
      <c r="G9" s="11" t="s">
        <v>5</v>
      </c>
      <c r="H9" s="116"/>
    </row>
    <row r="10" spans="2:8" x14ac:dyDescent="0.25">
      <c r="B10" s="13"/>
      <c r="C10" s="14"/>
      <c r="D10" s="15"/>
      <c r="E10" s="15"/>
      <c r="F10" s="16"/>
      <c r="G10" s="17" t="str">
        <f t="shared" ref="G10:G16" si="0">IF(D10="","",E10*F10)</f>
        <v/>
      </c>
      <c r="H10" s="18"/>
    </row>
    <row r="11" spans="2:8" x14ac:dyDescent="0.25">
      <c r="B11" s="56" t="s">
        <v>253</v>
      </c>
      <c r="C11" s="20" t="s">
        <v>271</v>
      </c>
      <c r="D11" s="22"/>
      <c r="E11" s="22"/>
      <c r="F11" s="16"/>
      <c r="G11" s="24" t="str">
        <f t="shared" si="0"/>
        <v/>
      </c>
      <c r="H11" s="39"/>
    </row>
    <row r="12" spans="2:8" x14ac:dyDescent="0.25">
      <c r="B12" s="44"/>
      <c r="C12" s="14"/>
      <c r="D12" s="22"/>
      <c r="E12" s="22"/>
      <c r="F12" s="16"/>
      <c r="G12" s="24" t="str">
        <f t="shared" si="0"/>
        <v/>
      </c>
      <c r="H12" s="39"/>
    </row>
    <row r="13" spans="2:8" x14ac:dyDescent="0.25">
      <c r="B13" s="44" t="s">
        <v>278</v>
      </c>
      <c r="C13" s="14" t="s">
        <v>272</v>
      </c>
      <c r="D13" s="22"/>
      <c r="E13" s="22"/>
      <c r="F13" s="16"/>
      <c r="G13" s="24" t="str">
        <f t="shared" si="0"/>
        <v/>
      </c>
      <c r="H13" s="39"/>
    </row>
    <row r="14" spans="2:8" x14ac:dyDescent="0.25">
      <c r="B14" s="56"/>
      <c r="C14" s="14"/>
      <c r="D14" s="22"/>
      <c r="E14" s="22"/>
      <c r="F14" s="16"/>
      <c r="G14" s="24" t="str">
        <f t="shared" si="0"/>
        <v/>
      </c>
      <c r="H14" s="39"/>
    </row>
    <row r="15" spans="2:8" ht="26.4" x14ac:dyDescent="0.25">
      <c r="B15" s="44" t="s">
        <v>34</v>
      </c>
      <c r="C15" s="14" t="s">
        <v>273</v>
      </c>
      <c r="D15" s="22"/>
      <c r="E15" s="23"/>
      <c r="F15" s="16"/>
      <c r="G15" s="24" t="str">
        <f t="shared" si="0"/>
        <v/>
      </c>
      <c r="H15" s="40"/>
    </row>
    <row r="16" spans="2:8" x14ac:dyDescent="0.25">
      <c r="B16" s="56"/>
      <c r="C16" s="14"/>
      <c r="D16" s="22"/>
      <c r="E16" s="23"/>
      <c r="F16" s="16"/>
      <c r="G16" s="24" t="str">
        <f t="shared" si="0"/>
        <v/>
      </c>
      <c r="H16" s="40"/>
    </row>
    <row r="17" spans="2:8" ht="52.8" x14ac:dyDescent="0.25">
      <c r="B17" s="44" t="s">
        <v>66</v>
      </c>
      <c r="C17" s="14" t="s">
        <v>274</v>
      </c>
      <c r="D17" s="22" t="s">
        <v>33</v>
      </c>
      <c r="E17" s="23">
        <v>7</v>
      </c>
      <c r="F17" s="390"/>
      <c r="G17" s="391"/>
      <c r="H17" s="39"/>
    </row>
    <row r="18" spans="2:8" x14ac:dyDescent="0.25">
      <c r="B18" s="44"/>
      <c r="C18" s="14"/>
      <c r="D18" s="22"/>
      <c r="E18" s="23"/>
      <c r="F18" s="390"/>
      <c r="G18" s="391"/>
      <c r="H18" s="39"/>
    </row>
    <row r="19" spans="2:8" ht="52.8" x14ac:dyDescent="0.25">
      <c r="B19" s="44" t="s">
        <v>67</v>
      </c>
      <c r="C19" s="14" t="s">
        <v>275</v>
      </c>
      <c r="D19" s="22" t="s">
        <v>33</v>
      </c>
      <c r="E19" s="23">
        <v>8</v>
      </c>
      <c r="F19" s="390"/>
      <c r="G19" s="391"/>
    </row>
    <row r="20" spans="2:8" x14ac:dyDescent="0.25">
      <c r="B20" s="44"/>
      <c r="C20" s="1"/>
      <c r="D20" s="22"/>
      <c r="E20" s="23"/>
      <c r="F20" s="390"/>
      <c r="G20" s="391"/>
    </row>
    <row r="21" spans="2:8" ht="52.8" x14ac:dyDescent="0.25">
      <c r="B21" s="44" t="s">
        <v>117</v>
      </c>
      <c r="C21" s="14" t="s">
        <v>276</v>
      </c>
      <c r="D21" s="22" t="s">
        <v>33</v>
      </c>
      <c r="E21" s="23">
        <v>5</v>
      </c>
      <c r="F21" s="390"/>
      <c r="G21" s="391"/>
    </row>
    <row r="22" spans="2:8" x14ac:dyDescent="0.25">
      <c r="B22" s="44"/>
      <c r="C22" s="14"/>
      <c r="D22" s="22"/>
      <c r="E22" s="23"/>
      <c r="F22" s="390"/>
      <c r="G22" s="391"/>
    </row>
    <row r="23" spans="2:8" ht="52.8" x14ac:dyDescent="0.25">
      <c r="B23" s="44" t="s">
        <v>251</v>
      </c>
      <c r="C23" s="14" t="s">
        <v>277</v>
      </c>
      <c r="D23" s="22" t="s">
        <v>33</v>
      </c>
      <c r="E23" s="23">
        <v>1</v>
      </c>
      <c r="F23" s="390"/>
      <c r="G23" s="391"/>
    </row>
    <row r="24" spans="2:8" x14ac:dyDescent="0.25">
      <c r="B24" s="44"/>
      <c r="C24" s="14"/>
      <c r="D24" s="22"/>
      <c r="E24" s="23"/>
      <c r="F24" s="390"/>
      <c r="G24" s="391"/>
    </row>
    <row r="25" spans="2:8" x14ac:dyDescent="0.25">
      <c r="B25" s="44"/>
      <c r="C25" s="14"/>
      <c r="D25" s="22"/>
      <c r="E25" s="23"/>
      <c r="F25" s="390"/>
      <c r="G25" s="391"/>
      <c r="H25" s="40"/>
    </row>
    <row r="26" spans="2:8" ht="26.4" x14ac:dyDescent="0.25">
      <c r="B26" s="44" t="s">
        <v>279</v>
      </c>
      <c r="C26" s="14" t="s">
        <v>280</v>
      </c>
      <c r="D26" s="22"/>
      <c r="E26" s="23"/>
      <c r="F26" s="390"/>
      <c r="G26" s="391"/>
      <c r="H26" s="40"/>
    </row>
    <row r="27" spans="2:8" x14ac:dyDescent="0.25">
      <c r="B27" s="44"/>
      <c r="C27" s="14"/>
      <c r="D27" s="22"/>
      <c r="E27" s="23"/>
      <c r="F27" s="390"/>
      <c r="G27" s="391"/>
      <c r="H27" s="39"/>
    </row>
    <row r="28" spans="2:8" ht="26.4" x14ac:dyDescent="0.25">
      <c r="B28" s="44" t="s">
        <v>34</v>
      </c>
      <c r="C28" s="14" t="s">
        <v>281</v>
      </c>
      <c r="D28" s="22" t="s">
        <v>192</v>
      </c>
      <c r="E28" s="151">
        <v>1</v>
      </c>
      <c r="F28" s="461">
        <v>19990372.510999996</v>
      </c>
      <c r="G28" s="391">
        <f>E28*F28</f>
        <v>19990372.510999996</v>
      </c>
      <c r="H28" s="39"/>
    </row>
    <row r="29" spans="2:8" x14ac:dyDescent="0.25">
      <c r="B29" s="44"/>
      <c r="C29" s="14"/>
      <c r="D29" s="22"/>
      <c r="E29" s="23"/>
      <c r="F29" s="390"/>
      <c r="G29" s="391"/>
      <c r="H29" s="39"/>
    </row>
    <row r="30" spans="2:8" ht="26.4" x14ac:dyDescent="0.25">
      <c r="B30" s="44" t="s">
        <v>35</v>
      </c>
      <c r="C30" s="120" t="s">
        <v>282</v>
      </c>
      <c r="D30" s="22" t="s">
        <v>25</v>
      </c>
      <c r="E30" s="23">
        <f>G28</f>
        <v>19990372.510999996</v>
      </c>
      <c r="F30" s="390"/>
      <c r="G30" s="391"/>
      <c r="H30" s="39"/>
    </row>
    <row r="31" spans="2:8" x14ac:dyDescent="0.25">
      <c r="B31" s="44"/>
      <c r="C31" s="14"/>
      <c r="D31" s="22"/>
      <c r="E31" s="22"/>
      <c r="F31" s="390"/>
      <c r="G31" s="391"/>
      <c r="H31" s="39"/>
    </row>
    <row r="32" spans="2:8" ht="26.4" x14ac:dyDescent="0.25">
      <c r="B32" s="44" t="s">
        <v>40</v>
      </c>
      <c r="C32" s="120" t="s">
        <v>283</v>
      </c>
      <c r="D32" s="22" t="s">
        <v>192</v>
      </c>
      <c r="E32" s="187">
        <v>1</v>
      </c>
      <c r="F32" s="187">
        <v>1052124.8690000027</v>
      </c>
      <c r="G32" s="391">
        <f>F32*E32</f>
        <v>1052124.8690000027</v>
      </c>
      <c r="H32" s="39"/>
    </row>
    <row r="33" spans="2:8" x14ac:dyDescent="0.25">
      <c r="B33" s="44"/>
      <c r="C33" s="14"/>
      <c r="D33" s="22"/>
      <c r="E33" s="22"/>
      <c r="F33" s="390"/>
      <c r="G33" s="391"/>
      <c r="H33" s="39"/>
    </row>
    <row r="34" spans="2:8" ht="26.4" x14ac:dyDescent="0.25">
      <c r="B34" s="44" t="s">
        <v>37</v>
      </c>
      <c r="C34" s="14" t="s">
        <v>284</v>
      </c>
      <c r="D34" s="22" t="s">
        <v>25</v>
      </c>
      <c r="E34" s="23">
        <f>G32</f>
        <v>1052124.8690000027</v>
      </c>
      <c r="F34" s="390"/>
      <c r="G34" s="391"/>
      <c r="H34" s="39"/>
    </row>
    <row r="35" spans="2:8" x14ac:dyDescent="0.25">
      <c r="B35" s="44"/>
      <c r="C35" s="14"/>
      <c r="D35" s="22"/>
      <c r="E35" s="22"/>
      <c r="F35" s="390"/>
      <c r="G35" s="391"/>
      <c r="H35" s="39"/>
    </row>
    <row r="36" spans="2:8" ht="26.4" x14ac:dyDescent="0.25">
      <c r="B36" s="44" t="s">
        <v>38</v>
      </c>
      <c r="C36" s="14" t="s">
        <v>285</v>
      </c>
      <c r="D36" s="22" t="s">
        <v>286</v>
      </c>
      <c r="E36" s="22">
        <f>_Duration</f>
        <v>24</v>
      </c>
      <c r="F36" s="390"/>
      <c r="G36" s="391"/>
      <c r="H36" s="39"/>
    </row>
    <row r="37" spans="2:8" x14ac:dyDescent="0.25">
      <c r="B37" s="44"/>
      <c r="C37" s="14"/>
      <c r="D37" s="22"/>
      <c r="E37" s="22"/>
      <c r="F37" s="390"/>
      <c r="G37" s="391"/>
      <c r="H37" s="39"/>
    </row>
    <row r="38" spans="2:8" x14ac:dyDescent="0.25">
      <c r="B38" s="44"/>
      <c r="C38" s="14"/>
      <c r="D38" s="22"/>
      <c r="E38" s="22"/>
      <c r="F38" s="390"/>
      <c r="G38" s="391"/>
      <c r="H38" s="39"/>
    </row>
    <row r="39" spans="2:8" x14ac:dyDescent="0.25">
      <c r="B39" s="44"/>
      <c r="C39" s="14"/>
      <c r="D39" s="22"/>
      <c r="E39" s="22"/>
      <c r="F39" s="390"/>
      <c r="G39" s="391"/>
      <c r="H39" s="39"/>
    </row>
    <row r="40" spans="2:8" x14ac:dyDescent="0.25">
      <c r="B40" s="44"/>
      <c r="C40" s="14"/>
      <c r="D40" s="22"/>
      <c r="E40" s="22"/>
      <c r="F40" s="390"/>
      <c r="G40" s="391"/>
      <c r="H40" s="39"/>
    </row>
    <row r="41" spans="2:8" x14ac:dyDescent="0.25">
      <c r="B41" s="44"/>
      <c r="C41" s="14"/>
      <c r="D41" s="22"/>
      <c r="E41" s="22"/>
      <c r="F41" s="390"/>
      <c r="G41" s="391"/>
      <c r="H41" s="39"/>
    </row>
    <row r="42" spans="2:8" x14ac:dyDescent="0.25">
      <c r="B42" s="44"/>
      <c r="C42" s="14"/>
      <c r="D42" s="22"/>
      <c r="E42" s="22"/>
      <c r="F42" s="390"/>
      <c r="G42" s="391"/>
      <c r="H42" s="39"/>
    </row>
    <row r="43" spans="2:8" x14ac:dyDescent="0.25">
      <c r="B43" s="44"/>
      <c r="C43" s="14"/>
      <c r="D43" s="22"/>
      <c r="E43" s="22"/>
      <c r="F43" s="390"/>
      <c r="G43" s="391"/>
      <c r="H43" s="39"/>
    </row>
    <row r="44" spans="2:8" x14ac:dyDescent="0.25">
      <c r="B44" s="44"/>
      <c r="C44" s="14"/>
      <c r="D44" s="22"/>
      <c r="E44" s="22"/>
      <c r="F44" s="390"/>
      <c r="G44" s="391"/>
      <c r="H44" s="39"/>
    </row>
    <row r="45" spans="2:8" x14ac:dyDescent="0.25">
      <c r="B45" s="44"/>
      <c r="C45" s="14"/>
      <c r="D45" s="22"/>
      <c r="E45" s="22"/>
      <c r="F45" s="390"/>
      <c r="G45" s="391"/>
      <c r="H45" s="39"/>
    </row>
    <row r="46" spans="2:8" x14ac:dyDescent="0.25">
      <c r="B46" s="44"/>
      <c r="C46" s="14"/>
      <c r="D46" s="22"/>
      <c r="E46" s="22"/>
      <c r="F46" s="390"/>
      <c r="G46" s="391"/>
      <c r="H46" s="39"/>
    </row>
    <row r="47" spans="2:8" x14ac:dyDescent="0.25">
      <c r="B47" s="44"/>
      <c r="C47" s="14"/>
      <c r="D47" s="22"/>
      <c r="E47" s="22"/>
      <c r="F47" s="390"/>
      <c r="G47" s="391"/>
      <c r="H47" s="39"/>
    </row>
    <row r="48" spans="2:8" x14ac:dyDescent="0.25">
      <c r="B48" s="44"/>
      <c r="C48" s="14"/>
      <c r="D48" s="22"/>
      <c r="E48" s="22"/>
      <c r="F48" s="390"/>
      <c r="G48" s="391"/>
      <c r="H48" s="39"/>
    </row>
    <row r="49" spans="2:8" x14ac:dyDescent="0.25">
      <c r="B49" s="44"/>
      <c r="C49" s="14"/>
      <c r="D49" s="22"/>
      <c r="E49" s="22"/>
      <c r="F49" s="409"/>
      <c r="G49" s="410"/>
      <c r="H49" s="39"/>
    </row>
    <row r="50" spans="2:8" s="28" customFormat="1" ht="19.5" customHeight="1" x14ac:dyDescent="0.25">
      <c r="B50" s="104" t="str">
        <f>$B$11</f>
        <v>F</v>
      </c>
      <c r="C50" s="30" t="s">
        <v>12</v>
      </c>
      <c r="D50" s="31"/>
      <c r="E50" s="115"/>
      <c r="F50" s="395"/>
      <c r="G50" s="396"/>
      <c r="H50" s="33"/>
    </row>
    <row r="51" spans="2:8" x14ac:dyDescent="0.25">
      <c r="B51" s="417" t="str">
        <f>Client1</f>
        <v>Province of KwaZulu-Natal</v>
      </c>
      <c r="C51" s="417"/>
      <c r="D51" s="417"/>
      <c r="E51" s="415" t="str">
        <f>"Contract No. "&amp;ContractNo</f>
        <v>Contract No. ZNB01239/00000/00/PMC/INF/21/T</v>
      </c>
      <c r="F51" s="415"/>
      <c r="G51" s="415"/>
    </row>
    <row r="52" spans="2:8" x14ac:dyDescent="0.25">
      <c r="B52" s="417" t="str">
        <f>Client2</f>
        <v>Department of Transport</v>
      </c>
      <c r="C52" s="417"/>
      <c r="D52" s="417"/>
      <c r="E52" s="415"/>
      <c r="F52" s="415"/>
      <c r="G52" s="415"/>
    </row>
    <row r="53" spans="2:8" x14ac:dyDescent="0.25">
      <c r="B53" s="418"/>
      <c r="C53" s="418"/>
      <c r="D53" s="418"/>
      <c r="E53" s="416"/>
      <c r="F53" s="416"/>
      <c r="G53" s="416"/>
    </row>
    <row r="54" spans="2:8" x14ac:dyDescent="0.25">
      <c r="B54" s="426" t="str">
        <f>B5</f>
        <v>SCHEDULE F: SMALL CONTRACTOR DEVELOPMENT</v>
      </c>
      <c r="C54" s="427"/>
      <c r="D54" s="427"/>
      <c r="E54" s="427"/>
      <c r="F54" s="427"/>
      <c r="G54" s="429" t="str">
        <f>$G$5</f>
        <v>CHAPTER F</v>
      </c>
      <c r="H54" s="114"/>
    </row>
    <row r="55" spans="2:8" ht="6.9" customHeight="1" x14ac:dyDescent="0.25">
      <c r="B55" s="419" t="str">
        <f>ContractDescription</f>
        <v>PROVISION OF ROUTINE AND SAFETY MAINTENANCE ON VARIOUS ROADS WITHIN THE TAYLORS HALT ZONE - VULINDLELA AREA OFFICE</v>
      </c>
      <c r="C55" s="420"/>
      <c r="D55" s="420"/>
      <c r="E55" s="420"/>
      <c r="F55" s="420"/>
      <c r="G55" s="430"/>
      <c r="H55" s="118"/>
    </row>
    <row r="56" spans="2:8" x14ac:dyDescent="0.25">
      <c r="B56" s="419"/>
      <c r="C56" s="420"/>
      <c r="D56" s="420"/>
      <c r="E56" s="420"/>
      <c r="F56" s="420"/>
      <c r="G56" s="430"/>
      <c r="H56" s="118"/>
    </row>
    <row r="57" spans="2:8" ht="8.4" customHeight="1" x14ac:dyDescent="0.25">
      <c r="B57" s="421"/>
      <c r="C57" s="422"/>
      <c r="D57" s="422"/>
      <c r="E57" s="422"/>
      <c r="F57" s="422"/>
      <c r="G57" s="431"/>
      <c r="H57" s="118"/>
    </row>
    <row r="58" spans="2:8" s="9" customFormat="1" ht="24.9" customHeight="1" x14ac:dyDescent="0.25">
      <c r="B58" s="57" t="s">
        <v>0</v>
      </c>
      <c r="C58" s="11" t="s">
        <v>1</v>
      </c>
      <c r="D58" s="11" t="s">
        <v>2</v>
      </c>
      <c r="E58" s="11" t="s">
        <v>3</v>
      </c>
      <c r="F58" s="11" t="s">
        <v>4</v>
      </c>
      <c r="G58" s="11" t="s">
        <v>5</v>
      </c>
      <c r="H58" s="116"/>
    </row>
    <row r="59" spans="2:8" s="28" customFormat="1" ht="19.5" customHeight="1" x14ac:dyDescent="0.25">
      <c r="B59" s="65"/>
      <c r="C59" s="30" t="s">
        <v>26</v>
      </c>
      <c r="D59" s="31"/>
      <c r="E59" s="115"/>
      <c r="F59" s="395"/>
      <c r="G59" s="411"/>
      <c r="H59" s="33"/>
    </row>
    <row r="60" spans="2:8" x14ac:dyDescent="0.25">
      <c r="B60" s="44"/>
      <c r="C60" s="14"/>
      <c r="D60" s="22"/>
      <c r="E60" s="22"/>
      <c r="F60" s="409"/>
      <c r="G60" s="410" t="str">
        <f t="shared" ref="G60:G62" si="1">IF(D60="","",E60*F60)</f>
        <v/>
      </c>
      <c r="H60" s="39"/>
    </row>
    <row r="61" spans="2:8" x14ac:dyDescent="0.25">
      <c r="B61" s="44" t="s">
        <v>34</v>
      </c>
      <c r="C61" s="14" t="s">
        <v>240</v>
      </c>
      <c r="D61" s="22"/>
      <c r="E61" s="22"/>
      <c r="F61" s="390"/>
      <c r="G61" s="391" t="str">
        <f t="shared" si="1"/>
        <v/>
      </c>
      <c r="H61" s="39"/>
    </row>
    <row r="62" spans="2:8" x14ac:dyDescent="0.25">
      <c r="B62" s="56"/>
      <c r="C62" s="14"/>
      <c r="D62" s="22"/>
      <c r="E62" s="22"/>
      <c r="F62" s="390"/>
      <c r="G62" s="391" t="str">
        <f t="shared" si="1"/>
        <v/>
      </c>
      <c r="H62" s="39"/>
    </row>
    <row r="63" spans="2:8" x14ac:dyDescent="0.2">
      <c r="B63" s="44" t="s">
        <v>66</v>
      </c>
      <c r="C63" s="14" t="s">
        <v>241</v>
      </c>
      <c r="D63" s="22" t="s">
        <v>192</v>
      </c>
      <c r="E63" s="188">
        <v>1</v>
      </c>
      <c r="F63" s="188">
        <v>150000</v>
      </c>
      <c r="G63" s="391">
        <f>F63*E63</f>
        <v>150000</v>
      </c>
      <c r="H63" s="39"/>
    </row>
    <row r="64" spans="2:8" x14ac:dyDescent="0.25">
      <c r="B64" s="44"/>
      <c r="C64" s="14"/>
      <c r="D64" s="22"/>
      <c r="E64" s="188"/>
      <c r="F64" s="390"/>
      <c r="G64" s="391"/>
      <c r="H64" s="39"/>
    </row>
    <row r="65" spans="2:8" ht="26.4" x14ac:dyDescent="0.25">
      <c r="B65" s="44" t="s">
        <v>67</v>
      </c>
      <c r="C65" s="14" t="s">
        <v>289</v>
      </c>
      <c r="D65" s="22" t="s">
        <v>25</v>
      </c>
      <c r="E65" s="189">
        <f>G63</f>
        <v>150000</v>
      </c>
      <c r="F65" s="390"/>
      <c r="G65" s="391"/>
      <c r="H65" s="39"/>
    </row>
    <row r="66" spans="2:8" x14ac:dyDescent="0.25">
      <c r="B66" s="44"/>
      <c r="C66" s="1"/>
      <c r="D66" s="22"/>
      <c r="E66" s="188"/>
      <c r="F66" s="390"/>
      <c r="G66" s="391"/>
      <c r="H66" s="39"/>
    </row>
    <row r="67" spans="2:8" x14ac:dyDescent="0.25">
      <c r="B67" s="44" t="s">
        <v>35</v>
      </c>
      <c r="C67" s="14" t="s">
        <v>242</v>
      </c>
      <c r="D67" s="22"/>
      <c r="E67" s="188"/>
      <c r="F67" s="390"/>
      <c r="G67" s="391"/>
      <c r="H67" s="39"/>
    </row>
    <row r="68" spans="2:8" x14ac:dyDescent="0.25">
      <c r="B68" s="44"/>
      <c r="C68" s="14"/>
      <c r="D68" s="22"/>
      <c r="E68" s="188"/>
      <c r="F68" s="390"/>
      <c r="G68" s="391"/>
      <c r="H68" s="39"/>
    </row>
    <row r="69" spans="2:8" x14ac:dyDescent="0.2">
      <c r="B69" s="44" t="s">
        <v>109</v>
      </c>
      <c r="C69" s="14" t="s">
        <v>241</v>
      </c>
      <c r="D69" s="22" t="s">
        <v>192</v>
      </c>
      <c r="E69" s="188">
        <v>1</v>
      </c>
      <c r="F69" s="188">
        <v>200000</v>
      </c>
      <c r="G69" s="391">
        <f>F69*E69</f>
        <v>200000</v>
      </c>
      <c r="H69" s="39"/>
    </row>
    <row r="70" spans="2:8" x14ac:dyDescent="0.25">
      <c r="B70" s="44"/>
      <c r="C70" s="14"/>
      <c r="D70" s="22"/>
      <c r="E70" s="188"/>
      <c r="F70" s="390"/>
      <c r="G70" s="391"/>
    </row>
    <row r="71" spans="2:8" ht="26.4" x14ac:dyDescent="0.25">
      <c r="B71" s="44" t="s">
        <v>110</v>
      </c>
      <c r="C71" s="14" t="s">
        <v>290</v>
      </c>
      <c r="D71" s="22" t="s">
        <v>25</v>
      </c>
      <c r="E71" s="189">
        <f>G69</f>
        <v>200000</v>
      </c>
      <c r="F71" s="390"/>
      <c r="G71" s="391"/>
      <c r="H71" s="39"/>
    </row>
    <row r="72" spans="2:8" x14ac:dyDescent="0.25">
      <c r="B72" s="44"/>
      <c r="C72" s="14"/>
      <c r="D72" s="22"/>
      <c r="E72" s="188"/>
      <c r="F72" s="390"/>
      <c r="G72" s="391"/>
      <c r="H72" s="43"/>
    </row>
    <row r="73" spans="2:8" x14ac:dyDescent="0.25">
      <c r="B73" s="44" t="s">
        <v>36</v>
      </c>
      <c r="C73" s="14" t="s">
        <v>244</v>
      </c>
      <c r="D73" s="22"/>
      <c r="E73" s="188"/>
      <c r="F73" s="390"/>
      <c r="G73" s="391"/>
    </row>
    <row r="74" spans="2:8" x14ac:dyDescent="0.25">
      <c r="B74" s="44"/>
      <c r="C74" s="14"/>
      <c r="D74" s="22"/>
      <c r="E74" s="188"/>
      <c r="F74" s="390"/>
      <c r="G74" s="391"/>
      <c r="H74" s="39"/>
    </row>
    <row r="75" spans="2:8" x14ac:dyDescent="0.2">
      <c r="B75" s="44" t="s">
        <v>118</v>
      </c>
      <c r="C75" s="14" t="s">
        <v>241</v>
      </c>
      <c r="D75" s="22" t="s">
        <v>192</v>
      </c>
      <c r="E75" s="188">
        <v>1</v>
      </c>
      <c r="F75" s="188">
        <v>300000</v>
      </c>
      <c r="G75" s="391">
        <f>F75*E75</f>
        <v>300000</v>
      </c>
      <c r="H75" s="39"/>
    </row>
    <row r="76" spans="2:8" x14ac:dyDescent="0.25">
      <c r="B76" s="44"/>
      <c r="C76" s="14"/>
      <c r="D76" s="22"/>
      <c r="E76" s="188"/>
      <c r="F76" s="390"/>
      <c r="G76" s="391"/>
      <c r="H76" s="39"/>
    </row>
    <row r="77" spans="2:8" ht="26.4" x14ac:dyDescent="0.25">
      <c r="B77" s="44" t="s">
        <v>119</v>
      </c>
      <c r="C77" s="14" t="s">
        <v>291</v>
      </c>
      <c r="D77" s="22" t="s">
        <v>25</v>
      </c>
      <c r="E77" s="189">
        <f>G75</f>
        <v>300000</v>
      </c>
      <c r="F77" s="390"/>
      <c r="G77" s="391"/>
      <c r="H77" s="39"/>
    </row>
    <row r="78" spans="2:8" x14ac:dyDescent="0.25">
      <c r="B78" s="44"/>
      <c r="C78" s="14"/>
      <c r="D78" s="22"/>
      <c r="E78" s="188"/>
      <c r="F78" s="390"/>
      <c r="G78" s="391"/>
      <c r="H78" s="39"/>
    </row>
    <row r="79" spans="2:8" ht="39.6" x14ac:dyDescent="0.25">
      <c r="B79" s="44" t="s">
        <v>37</v>
      </c>
      <c r="C79" s="14" t="s">
        <v>254</v>
      </c>
      <c r="D79" s="22"/>
      <c r="E79" s="188"/>
      <c r="F79" s="390"/>
      <c r="G79" s="391"/>
      <c r="H79" s="39"/>
    </row>
    <row r="80" spans="2:8" x14ac:dyDescent="0.25">
      <c r="B80" s="44"/>
      <c r="C80" s="14"/>
      <c r="D80" s="22"/>
      <c r="E80" s="188"/>
      <c r="F80" s="390"/>
      <c r="G80" s="391"/>
      <c r="H80" s="39"/>
    </row>
    <row r="81" spans="2:8" x14ac:dyDescent="0.2">
      <c r="B81" s="44" t="s">
        <v>120</v>
      </c>
      <c r="C81" s="14" t="s">
        <v>255</v>
      </c>
      <c r="D81" s="22" t="s">
        <v>192</v>
      </c>
      <c r="E81" s="190">
        <v>1</v>
      </c>
      <c r="F81" s="190">
        <v>295000</v>
      </c>
      <c r="G81" s="391">
        <f>F81*E81</f>
        <v>295000</v>
      </c>
      <c r="H81" s="39"/>
    </row>
    <row r="82" spans="2:8" x14ac:dyDescent="0.25">
      <c r="B82" s="44"/>
      <c r="C82" s="14"/>
      <c r="D82" s="22"/>
      <c r="E82" s="188"/>
      <c r="F82" s="390"/>
      <c r="G82" s="391"/>
      <c r="H82" s="39"/>
    </row>
    <row r="83" spans="2:8" ht="26.4" x14ac:dyDescent="0.25">
      <c r="B83" s="44" t="s">
        <v>245</v>
      </c>
      <c r="C83" s="14" t="s">
        <v>292</v>
      </c>
      <c r="D83" s="22" t="s">
        <v>25</v>
      </c>
      <c r="E83" s="190">
        <f>G81</f>
        <v>295000</v>
      </c>
      <c r="F83" s="390"/>
      <c r="G83" s="391"/>
      <c r="H83" s="39"/>
    </row>
    <row r="84" spans="2:8" x14ac:dyDescent="0.25">
      <c r="B84" s="44"/>
      <c r="C84" s="14"/>
      <c r="D84" s="22"/>
      <c r="E84" s="22"/>
      <c r="F84" s="390"/>
      <c r="G84" s="391"/>
      <c r="H84" s="39"/>
    </row>
    <row r="85" spans="2:8" x14ac:dyDescent="0.25">
      <c r="B85" s="44"/>
      <c r="C85" s="14"/>
      <c r="D85" s="22"/>
      <c r="E85" s="22"/>
      <c r="F85" s="390"/>
      <c r="G85" s="391"/>
      <c r="H85" s="39"/>
    </row>
    <row r="86" spans="2:8" x14ac:dyDescent="0.25">
      <c r="B86" s="44"/>
      <c r="C86" s="14"/>
      <c r="D86" s="22"/>
      <c r="E86" s="22"/>
      <c r="F86" s="390"/>
      <c r="G86" s="391"/>
      <c r="H86" s="39"/>
    </row>
    <row r="87" spans="2:8" x14ac:dyDescent="0.25">
      <c r="B87" s="44"/>
      <c r="C87" s="14"/>
      <c r="D87" s="22"/>
      <c r="E87" s="22"/>
      <c r="F87" s="390"/>
      <c r="G87" s="391"/>
      <c r="H87" s="39"/>
    </row>
    <row r="88" spans="2:8" x14ac:dyDescent="0.25">
      <c r="B88" s="44"/>
      <c r="C88" s="14"/>
      <c r="D88" s="22"/>
      <c r="E88" s="22"/>
      <c r="F88" s="390"/>
      <c r="G88" s="391"/>
      <c r="H88" s="39"/>
    </row>
    <row r="89" spans="2:8" x14ac:dyDescent="0.25">
      <c r="B89" s="44"/>
      <c r="C89" s="14"/>
      <c r="D89" s="22"/>
      <c r="E89" s="22"/>
      <c r="F89" s="390"/>
      <c r="G89" s="391"/>
      <c r="H89" s="39"/>
    </row>
    <row r="90" spans="2:8" x14ac:dyDescent="0.25">
      <c r="B90" s="44"/>
      <c r="C90" s="14"/>
      <c r="D90" s="22"/>
      <c r="E90" s="22"/>
      <c r="F90" s="390"/>
      <c r="G90" s="391"/>
      <c r="H90" s="39"/>
    </row>
    <row r="91" spans="2:8" x14ac:dyDescent="0.25">
      <c r="B91" s="44"/>
      <c r="C91" s="14"/>
      <c r="D91" s="22"/>
      <c r="E91" s="22"/>
      <c r="F91" s="390"/>
      <c r="G91" s="391"/>
      <c r="H91" s="39"/>
    </row>
    <row r="92" spans="2:8" x14ac:dyDescent="0.25">
      <c r="B92" s="44"/>
      <c r="C92" s="14"/>
      <c r="D92" s="22"/>
      <c r="E92" s="22"/>
      <c r="F92" s="409"/>
      <c r="G92" s="410"/>
      <c r="H92" s="39"/>
    </row>
    <row r="93" spans="2:8" s="28" customFormat="1" ht="19.5" customHeight="1" x14ac:dyDescent="0.25">
      <c r="B93" s="104" t="str">
        <f>$B$11</f>
        <v>F</v>
      </c>
      <c r="C93" s="30" t="s">
        <v>234</v>
      </c>
      <c r="D93" s="31"/>
      <c r="E93" s="115"/>
      <c r="F93" s="395"/>
      <c r="G93" s="396"/>
      <c r="H93" s="33"/>
    </row>
    <row r="95" spans="2:8" x14ac:dyDescent="0.25">
      <c r="G95" s="171"/>
    </row>
    <row r="96" spans="2:8" x14ac:dyDescent="0.25">
      <c r="G96" s="171"/>
    </row>
  </sheetData>
  <sheetProtection algorithmName="SHA-512" hashValue="i54Xd65prKUy0K0fKxZ/L1MUG1YzeMCHlrphdigbE5sLbiCeR0Xw3EcedJnovdehLUOrOh0ihw+oSCA+TwK5RA==" saltValue="stsZsHrmORn6rjRUR83MdA==" spinCount="100000" sheet="1" objects="1" scenarios="1"/>
  <mergeCells count="11">
    <mergeCell ref="B54:F54"/>
    <mergeCell ref="G54:G57"/>
    <mergeCell ref="B55:F57"/>
    <mergeCell ref="E2:G2"/>
    <mergeCell ref="B5:F5"/>
    <mergeCell ref="G5:G8"/>
    <mergeCell ref="B6:F8"/>
    <mergeCell ref="B51:D51"/>
    <mergeCell ref="E51:G53"/>
    <mergeCell ref="B52:D52"/>
    <mergeCell ref="B53:D53"/>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50" max="7" man="1"/>
  </rowBreaks>
  <extLst>
    <ext xmlns:x14="http://schemas.microsoft.com/office/spreadsheetml/2009/9/main" uri="{78C0D931-6437-407d-A8EE-F0AAD7539E65}">
      <x14:conditionalFormattings>
        <x14:conditionalFormatting xmlns:xm="http://schemas.microsoft.com/office/excel/2006/main">
          <x14:cfRule type="expression" priority="4" id="{371FBB62-238E-40E9-A8E0-D76B17169618}">
            <xm:f>AND(Information!$C$8=FALSE,$D11&lt;&gt;"P C Sum",$D11&lt;&gt;"PC Sum",$D11&lt;&gt;"P Sum",$D11&lt;&gt;"Prov Sum")</xm:f>
            <x14:dxf>
              <font>
                <strike val="0"/>
                <color theme="0"/>
              </font>
              <numFmt numFmtId="4" formatCode="#,##0.00"/>
            </x14:dxf>
          </x14:cfRule>
          <xm:sqref>F61:G62 F11:G27 F29:G31 G28 F33:G48 G32 F64:G68 G63 F70:G74 G69 F76:G80 G75 F82:G91 G81</xm:sqref>
        </x14:conditionalFormatting>
        <x14:conditionalFormatting xmlns:xm="http://schemas.microsoft.com/office/excel/2006/main">
          <x14:cfRule type="expression" priority="2" id="{3B535FB8-F4F4-47FB-B7EE-CF54BBE57594}">
            <xm:f>AND(Information!$C$8=FALSE,$D50&lt;&gt;"P C Sum",$D50&lt;&gt;"PC Sum",$D50&lt;&gt;"P Sum",$D50&lt;&gt;"Prov Sum")</xm:f>
            <x14:dxf>
              <font>
                <strike val="0"/>
                <color theme="0"/>
              </font>
              <numFmt numFmtId="4" formatCode="#,##0.00"/>
            </x14:dxf>
          </x14:cfRule>
          <xm:sqref>G50</xm:sqref>
        </x14:conditionalFormatting>
        <x14:conditionalFormatting xmlns:xm="http://schemas.microsoft.com/office/excel/2006/main">
          <x14:cfRule type="expression" priority="1" id="{3C571401-8C24-4F41-902F-C6213A5007A0}">
            <xm:f>AND(Information!$C$8=FALSE,$D93&lt;&gt;"P C Sum",$D93&lt;&gt;"PC Sum",$D93&lt;&gt;"P Sum",$D93&lt;&gt;"Prov Sum")</xm:f>
            <x14:dxf>
              <font>
                <strike val="0"/>
                <color theme="0"/>
              </font>
              <numFmt numFmtId="4" formatCode="#,##0.00"/>
            </x14:dxf>
          </x14:cfRule>
          <xm:sqref>G93</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24918-0D3A-4577-ABF6-8036AC4FDCB4}">
  <sheetPr>
    <tabColor theme="3" tint="0.59999389629810485"/>
  </sheetPr>
  <dimension ref="B1:M164"/>
  <sheetViews>
    <sheetView showGridLines="0" view="pageBreakPreview" zoomScale="55" zoomScaleNormal="100" zoomScaleSheetLayoutView="55" zoomScalePageLayoutView="150" workbookViewId="0">
      <selection activeCell="K33" sqref="K33"/>
    </sheetView>
  </sheetViews>
  <sheetFormatPr defaultColWidth="8.88671875" defaultRowHeight="13.2" x14ac:dyDescent="0.25"/>
  <cols>
    <col min="1" max="1" width="2" style="83" customWidth="1"/>
    <col min="2" max="2" width="8.44140625" style="192" customWidth="1"/>
    <col min="3" max="3" width="55.88671875" style="72" customWidth="1"/>
    <col min="4" max="4" width="6.5546875" style="72" customWidth="1"/>
    <col min="5" max="5" width="21.88671875" style="95" customWidth="1"/>
    <col min="6" max="6" width="1.44140625" style="83" customWidth="1"/>
    <col min="7" max="7" width="4.44140625" style="83" customWidth="1"/>
    <col min="8" max="8" width="9.5546875" style="83" customWidth="1"/>
    <col min="9" max="9" width="11.44140625" style="96" customWidth="1"/>
    <col min="10" max="10" width="11.5546875" style="83" bestFit="1" customWidth="1"/>
    <col min="11" max="11" width="8.88671875" style="83"/>
    <col min="12" max="12" width="15.44140625" style="83" customWidth="1"/>
    <col min="13" max="13" width="12.5546875" style="83" customWidth="1"/>
    <col min="14" max="14" width="9.44140625" style="83" customWidth="1"/>
    <col min="15" max="16384" width="8.88671875" style="83"/>
  </cols>
  <sheetData>
    <row r="1" spans="2:13" s="66" customFormat="1" ht="18" customHeight="1" x14ac:dyDescent="0.25">
      <c r="B1" s="2" t="str">
        <f>Client1</f>
        <v>Province of KwaZulu-Natal</v>
      </c>
      <c r="C1" s="69"/>
      <c r="D1" s="69"/>
      <c r="F1" s="191" t="str">
        <f>"Contract No. "&amp;ContractNo</f>
        <v>Contract No. ZNB01239/00000/00/PMC/INF/21/T</v>
      </c>
      <c r="H1" s="117"/>
      <c r="I1" s="173"/>
      <c r="M1" s="117"/>
    </row>
    <row r="2" spans="2:13" s="66" customFormat="1" ht="16.5" customHeight="1" x14ac:dyDescent="0.25">
      <c r="B2" s="93" t="str">
        <f>Client2</f>
        <v>Department of Transport</v>
      </c>
      <c r="C2" s="69"/>
      <c r="D2" s="69"/>
      <c r="E2" s="117"/>
      <c r="F2" s="117"/>
      <c r="G2" s="117"/>
      <c r="H2" s="117"/>
      <c r="I2" s="173"/>
      <c r="K2" s="67"/>
      <c r="L2" s="67"/>
      <c r="M2" s="117"/>
    </row>
    <row r="3" spans="2:13" s="66" customFormat="1" ht="13.5" customHeight="1" x14ac:dyDescent="0.25">
      <c r="B3" s="172"/>
      <c r="C3" s="69"/>
      <c r="D3" s="69"/>
      <c r="E3" s="117"/>
      <c r="F3" s="117"/>
      <c r="G3" s="117"/>
      <c r="H3" s="117"/>
      <c r="I3" s="173"/>
      <c r="K3" s="67"/>
      <c r="L3" s="67"/>
      <c r="M3" s="117"/>
    </row>
    <row r="4" spans="2:13" s="66" customFormat="1" ht="13.5" customHeight="1" x14ac:dyDescent="0.25">
      <c r="B4" s="172"/>
      <c r="C4" s="69"/>
      <c r="D4" s="69"/>
      <c r="E4" s="117"/>
      <c r="F4" s="117"/>
      <c r="G4" s="117"/>
      <c r="H4" s="117"/>
      <c r="I4" s="173"/>
      <c r="K4" s="67"/>
      <c r="L4" s="67"/>
      <c r="M4" s="117"/>
    </row>
    <row r="5" spans="2:13" ht="12.75" customHeight="1" x14ac:dyDescent="0.25">
      <c r="B5" s="198" t="str">
        <f>'[2]Sch G'!B6</f>
        <v>SCHEDULE G: CONTRACT PARTICIPATION GOALS</v>
      </c>
      <c r="C5" s="116"/>
      <c r="D5" s="116"/>
      <c r="E5" s="116"/>
    </row>
    <row r="6" spans="2:13" ht="12.75" customHeight="1" x14ac:dyDescent="0.25">
      <c r="B6" s="118"/>
      <c r="C6" s="194"/>
      <c r="D6" s="194"/>
      <c r="E6" s="194"/>
    </row>
    <row r="7" spans="2:13" ht="12.75" customHeight="1" x14ac:dyDescent="0.25">
      <c r="B7" s="449" t="s">
        <v>328</v>
      </c>
      <c r="C7" s="449"/>
      <c r="D7" s="449"/>
      <c r="E7" s="449"/>
    </row>
    <row r="8" spans="2:13" ht="12.75" customHeight="1" x14ac:dyDescent="0.25">
      <c r="B8" s="199"/>
      <c r="C8" s="199"/>
      <c r="D8" s="199"/>
      <c r="E8" s="199"/>
    </row>
    <row r="9" spans="2:13" ht="25.5" customHeight="1" x14ac:dyDescent="0.25">
      <c r="B9" s="448" t="str">
        <f>ContractDescription</f>
        <v>PROVISION OF ROUTINE AND SAFETY MAINTENANCE ON VARIOUS ROADS WITHIN THE TAYLORS HALT ZONE - VULINDLELA AREA OFFICE</v>
      </c>
      <c r="C9" s="448"/>
      <c r="D9" s="448"/>
      <c r="E9" s="448"/>
      <c r="F9" s="192"/>
      <c r="G9" s="200"/>
      <c r="H9" s="192"/>
    </row>
    <row r="10" spans="2:13" ht="5.25" customHeight="1" thickBot="1" x14ac:dyDescent="0.3">
      <c r="B10" s="450"/>
      <c r="C10" s="450"/>
      <c r="D10" s="450"/>
      <c r="E10" s="450"/>
    </row>
    <row r="11" spans="2:13" s="116" customFormat="1" ht="24.9" customHeight="1" thickBot="1" x14ac:dyDescent="0.3">
      <c r="B11" s="174" t="s">
        <v>239</v>
      </c>
      <c r="C11" s="175" t="s">
        <v>1</v>
      </c>
      <c r="D11" s="201" t="s">
        <v>228</v>
      </c>
      <c r="E11" s="176" t="s">
        <v>5</v>
      </c>
      <c r="I11" s="177"/>
    </row>
    <row r="12" spans="2:13" ht="21" customHeight="1" x14ac:dyDescent="0.25">
      <c r="B12" s="178" t="s">
        <v>253</v>
      </c>
      <c r="C12" s="202" t="str">
        <f>'Chapter F'!C11</f>
        <v>SMALL CONTRACTOR DEVELOPMENT</v>
      </c>
      <c r="D12" s="406"/>
      <c r="E12" s="401"/>
      <c r="H12" s="116"/>
      <c r="I12" s="179"/>
    </row>
    <row r="13" spans="2:13" ht="9" customHeight="1" thickBot="1" x14ac:dyDescent="0.3">
      <c r="B13" s="180"/>
      <c r="C13" s="193"/>
      <c r="D13" s="407"/>
      <c r="E13" s="402"/>
      <c r="H13" s="116"/>
      <c r="I13" s="179"/>
    </row>
    <row r="14" spans="2:13" ht="23.4" customHeight="1" thickBot="1" x14ac:dyDescent="0.3">
      <c r="B14" s="203" t="str">
        <f>"TOTAL CARRIED FORWARD TO SUMMARY (Page C"&amp;_Summary&amp;")"</f>
        <v>TOTAL CARRIED FORWARD TO SUMMARY (Page C58)</v>
      </c>
      <c r="C14" s="204"/>
      <c r="D14" s="408"/>
      <c r="E14" s="405"/>
    </row>
    <row r="15" spans="2:13" x14ac:dyDescent="0.25">
      <c r="E15" s="181"/>
      <c r="G15" s="206"/>
    </row>
    <row r="66" spans="2:8" x14ac:dyDescent="0.25">
      <c r="B66" s="9"/>
      <c r="C66" s="9"/>
      <c r="D66" s="9"/>
      <c r="E66" s="9"/>
      <c r="F66" s="192"/>
      <c r="G66" s="192"/>
      <c r="H66" s="192"/>
    </row>
    <row r="164" spans="2:8" x14ac:dyDescent="0.25">
      <c r="B164" s="9"/>
      <c r="C164" s="9"/>
      <c r="D164" s="9"/>
      <c r="E164" s="9"/>
      <c r="F164" s="192"/>
      <c r="G164" s="192"/>
      <c r="H164" s="192"/>
    </row>
  </sheetData>
  <sheetProtection algorithmName="SHA-512" hashValue="VOiW5Bx4gFkjcPheOJ7AjWYzkQ1A7pnDKX/l65r2UEs1OKdedB4+hn4zt82OmitkusNzPNmrBExtUgF5ZaQruQ==" saltValue="C6YDDk6jMas69+osp3z54Q==" spinCount="100000" sheet="1" objects="1" scenarios="1"/>
  <mergeCells count="3">
    <mergeCell ref="B7:E7"/>
    <mergeCell ref="B10:E10"/>
    <mergeCell ref="B9:E9"/>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8A2E7C56-0176-4D00-9666-0FB516D9A77F}">
            <xm:f>AND(Information!$C$8=FALSE,$D12&lt;&gt;"P C Sum",$D12&lt;&gt;"PC Sum",$D12&lt;&gt;"P Sum",$D12&lt;&gt;"Prov Sum")</xm:f>
            <x14:dxf>
              <font>
                <strike val="0"/>
                <color theme="0"/>
              </font>
              <numFmt numFmtId="4" formatCode="#,##0.00"/>
            </x14:dxf>
          </x14:cfRule>
          <xm:sqref>E12:E14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131C2-D09F-4FBF-A1D5-490928F4FD95}">
  <sheetPr>
    <tabColor theme="3" tint="0.59999389629810485"/>
  </sheetPr>
  <dimension ref="A1:L163"/>
  <sheetViews>
    <sheetView showGridLines="0" view="pageBreakPreview" zoomScaleNormal="100" zoomScaleSheetLayoutView="100" zoomScalePageLayoutView="150" workbookViewId="0">
      <selection activeCell="C8" sqref="C8"/>
    </sheetView>
  </sheetViews>
  <sheetFormatPr defaultColWidth="8.88671875" defaultRowHeight="13.2" x14ac:dyDescent="0.25"/>
  <cols>
    <col min="1" max="1" width="3.5546875" style="83" customWidth="1"/>
    <col min="2" max="2" width="8.44140625" style="192" customWidth="1"/>
    <col min="3" max="3" width="47.5546875" style="72" customWidth="1"/>
    <col min="4" max="4" width="7" style="72" customWidth="1"/>
    <col min="5" max="5" width="24.5546875" style="95" customWidth="1"/>
    <col min="6" max="6" width="4.88671875" style="83" customWidth="1"/>
    <col min="7" max="7" width="3.88671875" style="83" customWidth="1"/>
    <col min="8" max="8" width="14.5546875" style="83" customWidth="1"/>
    <col min="9" max="9" width="11.44140625" style="96" customWidth="1"/>
    <col min="10" max="10" width="15.44140625" style="83" customWidth="1"/>
    <col min="11" max="11" width="12.5546875" style="83" customWidth="1"/>
    <col min="12" max="12" width="15.109375" style="83" bestFit="1" customWidth="1"/>
    <col min="13" max="16384" width="8.88671875" style="83"/>
  </cols>
  <sheetData>
    <row r="1" spans="2:12" s="66" customFormat="1" ht="18" customHeight="1" x14ac:dyDescent="0.25">
      <c r="B1" s="2" t="str">
        <f>Client1</f>
        <v>Province of KwaZulu-Natal</v>
      </c>
      <c r="C1" s="69"/>
      <c r="D1" s="69"/>
      <c r="F1" s="191" t="str">
        <f>"Contract No. "&amp;ContractNo</f>
        <v>Contract No. ZNB01239/00000/00/PMC/INF/21/T</v>
      </c>
      <c r="H1" s="117"/>
      <c r="I1" s="173"/>
      <c r="K1" s="117"/>
    </row>
    <row r="2" spans="2:12" s="66" customFormat="1" ht="16.5" customHeight="1" x14ac:dyDescent="0.25">
      <c r="B2" s="93" t="str">
        <f>Client2</f>
        <v>Department of Transport</v>
      </c>
      <c r="C2" s="69"/>
      <c r="D2" s="69"/>
      <c r="E2" s="117"/>
      <c r="F2" s="117"/>
      <c r="G2" s="117"/>
      <c r="H2" s="117"/>
      <c r="I2" s="173"/>
      <c r="J2" s="67"/>
      <c r="K2" s="117"/>
    </row>
    <row r="3" spans="2:12" s="66" customFormat="1" ht="13.5" customHeight="1" x14ac:dyDescent="0.25">
      <c r="B3" s="93"/>
      <c r="C3" s="69"/>
      <c r="D3" s="69"/>
      <c r="E3" s="117"/>
      <c r="F3" s="117"/>
      <c r="G3" s="117"/>
      <c r="H3" s="117"/>
      <c r="I3" s="173"/>
      <c r="J3" s="67"/>
      <c r="K3" s="117"/>
    </row>
    <row r="4" spans="2:12" ht="12.75" customHeight="1" x14ac:dyDescent="0.25">
      <c r="B4" s="433" t="s">
        <v>229</v>
      </c>
      <c r="C4" s="433"/>
      <c r="D4" s="433"/>
      <c r="E4" s="433"/>
    </row>
    <row r="5" spans="2:12" ht="25.5" customHeight="1" x14ac:dyDescent="0.25">
      <c r="B5" s="448" t="str">
        <f>ContractDescription</f>
        <v>PROVISION OF ROUTINE AND SAFETY MAINTENANCE ON VARIOUS ROADS WITHIN THE TAYLORS HALT ZONE - VULINDLELA AREA OFFICE</v>
      </c>
      <c r="C5" s="448"/>
      <c r="D5" s="448"/>
      <c r="E5" s="448"/>
    </row>
    <row r="6" spans="2:12" ht="5.25" customHeight="1" thickBot="1" x14ac:dyDescent="0.3">
      <c r="B6" s="450"/>
      <c r="C6" s="450"/>
      <c r="D6" s="450"/>
      <c r="E6" s="450"/>
    </row>
    <row r="7" spans="2:12" s="116" customFormat="1" ht="24.9" customHeight="1" thickBot="1" x14ac:dyDescent="0.3">
      <c r="B7" s="207"/>
      <c r="C7" s="208" t="s">
        <v>1</v>
      </c>
      <c r="D7" s="201" t="s">
        <v>228</v>
      </c>
      <c r="E7" s="176" t="s">
        <v>5</v>
      </c>
      <c r="I7" s="177"/>
    </row>
    <row r="8" spans="2:12" ht="21" customHeight="1" x14ac:dyDescent="0.25">
      <c r="B8" s="209" t="s">
        <v>319</v>
      </c>
      <c r="C8" s="210"/>
      <c r="D8" s="406"/>
      <c r="E8" s="401"/>
      <c r="H8" s="116"/>
      <c r="I8" s="179"/>
    </row>
    <row r="9" spans="2:12" ht="21" customHeight="1" x14ac:dyDescent="0.25">
      <c r="B9" s="209" t="s">
        <v>330</v>
      </c>
      <c r="C9" s="210"/>
      <c r="D9" s="406"/>
      <c r="E9" s="401"/>
      <c r="G9" s="116"/>
      <c r="H9" s="116"/>
      <c r="I9" s="179"/>
    </row>
    <row r="10" spans="2:12" ht="21" customHeight="1" x14ac:dyDescent="0.25">
      <c r="B10" s="209" t="s">
        <v>331</v>
      </c>
      <c r="C10" s="211"/>
      <c r="D10" s="406"/>
      <c r="E10" s="401"/>
      <c r="H10" s="116"/>
      <c r="I10" s="179"/>
      <c r="J10" s="353"/>
    </row>
    <row r="11" spans="2:12" ht="5.25" customHeight="1" thickBot="1" x14ac:dyDescent="0.3">
      <c r="B11" s="212"/>
      <c r="C11" s="213"/>
      <c r="D11" s="412"/>
      <c r="E11" s="402"/>
    </row>
    <row r="12" spans="2:12" ht="21" customHeight="1" thickBot="1" x14ac:dyDescent="0.3">
      <c r="B12" s="203" t="s">
        <v>323</v>
      </c>
      <c r="C12" s="204"/>
      <c r="D12" s="404"/>
      <c r="E12" s="405"/>
      <c r="I12" s="179"/>
      <c r="J12" s="215"/>
      <c r="L12" s="353"/>
    </row>
    <row r="13" spans="2:12" ht="21.75" customHeight="1" thickBot="1" x14ac:dyDescent="0.3">
      <c r="B13" s="216" t="str">
        <f>"CONTINGENCIES ("&amp;TEXT(I13,"0.0%")&amp;" of Subtotal 1)"</f>
        <v>CONTINGENCIES (0.0% of Subtotal 1)</v>
      </c>
      <c r="C13" s="214"/>
      <c r="D13" s="412"/>
      <c r="E13" s="405"/>
      <c r="H13" s="217"/>
      <c r="I13" s="218"/>
      <c r="J13" s="353"/>
      <c r="L13" s="215"/>
    </row>
    <row r="14" spans="2:12" ht="21" customHeight="1" thickBot="1" x14ac:dyDescent="0.3">
      <c r="B14" s="203" t="s">
        <v>324</v>
      </c>
      <c r="C14" s="204"/>
      <c r="D14" s="404"/>
      <c r="E14" s="405"/>
      <c r="G14" s="206"/>
    </row>
    <row r="15" spans="2:12" ht="21" customHeight="1" thickBot="1" x14ac:dyDescent="0.3">
      <c r="B15" s="219" t="str">
        <f>"CONTRACT PRICE ADJUSTMENT AND RISE &amp; FALL ("&amp;TEXT(I15,"0.0%")&amp;" of Subtotal 2)"</f>
        <v>CONTRACT PRICE ADJUSTMENT AND RISE &amp; FALL (0.0% of Subtotal 2)</v>
      </c>
      <c r="C15" s="94"/>
      <c r="D15" s="413"/>
      <c r="E15" s="405"/>
      <c r="H15" s="217"/>
      <c r="I15" s="218"/>
    </row>
    <row r="16" spans="2:12" ht="21" customHeight="1" thickBot="1" x14ac:dyDescent="0.3">
      <c r="B16" s="203" t="s">
        <v>325</v>
      </c>
      <c r="C16" s="204"/>
      <c r="D16" s="404"/>
      <c r="E16" s="405"/>
    </row>
    <row r="17" spans="2:5" ht="21" customHeight="1" thickBot="1" x14ac:dyDescent="0.3">
      <c r="B17" s="219" t="s">
        <v>230</v>
      </c>
      <c r="C17" s="94"/>
      <c r="D17" s="413"/>
      <c r="E17" s="405"/>
    </row>
    <row r="18" spans="2:5" ht="23.4" customHeight="1" thickBot="1" x14ac:dyDescent="0.3">
      <c r="B18" s="203" t="s">
        <v>231</v>
      </c>
      <c r="C18" s="204"/>
      <c r="D18" s="404"/>
      <c r="E18" s="405"/>
    </row>
    <row r="19" spans="2:5" ht="23.4" customHeight="1" x14ac:dyDescent="0.25">
      <c r="B19" s="220"/>
      <c r="C19" s="221"/>
      <c r="D19" s="221"/>
      <c r="E19" s="222"/>
    </row>
    <row r="20" spans="2:5" ht="66" customHeight="1" x14ac:dyDescent="0.25">
      <c r="B20" s="457" t="s">
        <v>329</v>
      </c>
      <c r="C20" s="458"/>
      <c r="D20" s="458"/>
      <c r="E20" s="458"/>
    </row>
    <row r="21" spans="2:5" ht="13.5" customHeight="1" x14ac:dyDescent="0.25">
      <c r="B21" s="220"/>
      <c r="C21" s="221"/>
      <c r="D21" s="221"/>
      <c r="E21" s="222"/>
    </row>
    <row r="22" spans="2:5" ht="23.4" customHeight="1" x14ac:dyDescent="0.25">
      <c r="B22" s="459" t="s">
        <v>232</v>
      </c>
      <c r="C22" s="459"/>
      <c r="D22" s="459"/>
      <c r="E22" s="459"/>
    </row>
    <row r="23" spans="2:5" ht="57.75" customHeight="1" x14ac:dyDescent="0.25">
      <c r="B23" s="460" t="s">
        <v>233</v>
      </c>
      <c r="C23" s="460"/>
      <c r="D23" s="460"/>
      <c r="E23" s="460"/>
    </row>
    <row r="65" spans="1:12" s="96" customFormat="1" x14ac:dyDescent="0.25">
      <c r="A65" s="83"/>
      <c r="B65" s="223"/>
      <c r="C65" s="224"/>
      <c r="D65" s="205"/>
      <c r="E65" s="225"/>
      <c r="F65" s="192"/>
      <c r="G65" s="192"/>
      <c r="H65" s="116"/>
      <c r="J65" s="83"/>
      <c r="K65" s="83"/>
      <c r="L65" s="83"/>
    </row>
    <row r="163" spans="1:12" s="96" customFormat="1" x14ac:dyDescent="0.25">
      <c r="A163" s="83"/>
      <c r="B163" s="223"/>
      <c r="C163" s="224"/>
      <c r="D163" s="205"/>
      <c r="E163" s="225"/>
      <c r="F163" s="192"/>
      <c r="G163" s="192"/>
      <c r="H163" s="116"/>
      <c r="J163" s="83"/>
      <c r="K163" s="83"/>
      <c r="L163" s="83"/>
    </row>
  </sheetData>
  <sheetProtection algorithmName="SHA-512" hashValue="22NVZuw518ENfXNcZDKaaSiKiKqMdTlVaRVjJ12jC59BjblIRx0biuGvvBLzx7s92wa1zXl4DhlF2tjlijbn9Q==" saltValue="6yLWWnCubLzsZE3jEPz8MA==" spinCount="100000" sheet="1" objects="1" scenarios="1"/>
  <mergeCells count="6">
    <mergeCell ref="B4:E4"/>
    <mergeCell ref="B6:E6"/>
    <mergeCell ref="B20:E20"/>
    <mergeCell ref="B22:E22"/>
    <mergeCell ref="B23:E23"/>
    <mergeCell ref="B5:E5"/>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2EF59541-F89D-4F5A-9C62-2187EA7A7145}">
            <xm:f>AND(Information!$C$8=FALSE,$D8&lt;&gt;"P C Sum",$D8&lt;&gt;"PC Sum",$D8&lt;&gt;"P Sum",$D8&lt;&gt;"Prov Sum")</xm:f>
            <x14:dxf>
              <font>
                <strike val="0"/>
                <color theme="0"/>
              </font>
              <numFmt numFmtId="4" formatCode="#,##0.00"/>
            </x14:dxf>
          </x14:cfRule>
          <xm:sqref>E8:E18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50</vt:i4>
      </vt:variant>
    </vt:vector>
  </HeadingPairs>
  <TitlesOfParts>
    <vt:vector size="76" baseType="lpstr">
      <vt:lpstr>Information</vt:lpstr>
      <vt:lpstr>C1.2</vt:lpstr>
      <vt:lpstr>C1.3</vt:lpstr>
      <vt:lpstr>C1.5</vt:lpstr>
      <vt:lpstr>C1.6 </vt:lpstr>
      <vt:lpstr>C1.7</vt:lpstr>
      <vt:lpstr>C3.1</vt:lpstr>
      <vt:lpstr>C3.2</vt:lpstr>
      <vt:lpstr>C3.3</vt:lpstr>
      <vt:lpstr>C4.1</vt:lpstr>
      <vt:lpstr>C4.4</vt:lpstr>
      <vt:lpstr>C5.1</vt:lpstr>
      <vt:lpstr>C5.3</vt:lpstr>
      <vt:lpstr>C6.1</vt:lpstr>
      <vt:lpstr>C8.5 </vt:lpstr>
      <vt:lpstr>C8.8</vt:lpstr>
      <vt:lpstr>C9.1</vt:lpstr>
      <vt:lpstr>C11.6</vt:lpstr>
      <vt:lpstr>C11.9</vt:lpstr>
      <vt:lpstr>C15.1</vt:lpstr>
      <vt:lpstr>A1</vt:lpstr>
      <vt:lpstr>Chapter E</vt:lpstr>
      <vt:lpstr>E1</vt:lpstr>
      <vt:lpstr>Chapter F</vt:lpstr>
      <vt:lpstr>F1</vt:lpstr>
      <vt:lpstr>Summary1</vt:lpstr>
      <vt:lpstr>_Backfill</vt:lpstr>
      <vt:lpstr>_Clearing</vt:lpstr>
      <vt:lpstr>_Duration</vt:lpstr>
      <vt:lpstr>_Excavation</vt:lpstr>
      <vt:lpstr>_Geofabric</vt:lpstr>
      <vt:lpstr>_HaulPerMetre</vt:lpstr>
      <vt:lpstr>_Kerb</vt:lpstr>
      <vt:lpstr>_LabourDaily</vt:lpstr>
      <vt:lpstr>_LabourRate</vt:lpstr>
      <vt:lpstr>_Mix</vt:lpstr>
      <vt:lpstr>_Place</vt:lpstr>
      <vt:lpstr>_Spread</vt:lpstr>
      <vt:lpstr>_Stamp</vt:lpstr>
      <vt:lpstr>_Subsoil</vt:lpstr>
      <vt:lpstr>_Summary</vt:lpstr>
      <vt:lpstr>_Wacker</vt:lpstr>
      <vt:lpstr>Client1</vt:lpstr>
      <vt:lpstr>Client2</vt:lpstr>
      <vt:lpstr>ContractDescription</vt:lpstr>
      <vt:lpstr>ContractNo</vt:lpstr>
      <vt:lpstr>Page_A</vt:lpstr>
      <vt:lpstr>Page_E</vt:lpstr>
      <vt:lpstr>Page_F</vt:lpstr>
      <vt:lpstr>'A1'!Print_Area</vt:lpstr>
      <vt:lpstr>C1.2!Print_Area</vt:lpstr>
      <vt:lpstr>C1.3!Print_Area</vt:lpstr>
      <vt:lpstr>C1.5!Print_Area</vt:lpstr>
      <vt:lpstr>'C1.6 '!Print_Area</vt:lpstr>
      <vt:lpstr>C1.7!Print_Area</vt:lpstr>
      <vt:lpstr>C11.6!Print_Area</vt:lpstr>
      <vt:lpstr>C11.9!Print_Area</vt:lpstr>
      <vt:lpstr>C15.1!Print_Area</vt:lpstr>
      <vt:lpstr>C3.1!Print_Area</vt:lpstr>
      <vt:lpstr>C3.2!Print_Area</vt:lpstr>
      <vt:lpstr>C3.3!Print_Area</vt:lpstr>
      <vt:lpstr>C4.1!Print_Area</vt:lpstr>
      <vt:lpstr>C4.4!Print_Area</vt:lpstr>
      <vt:lpstr>C5.1!Print_Area</vt:lpstr>
      <vt:lpstr>C5.3!Print_Area</vt:lpstr>
      <vt:lpstr>C6.1!Print_Area</vt:lpstr>
      <vt:lpstr>'C8.5 '!Print_Area</vt:lpstr>
      <vt:lpstr>C8.8!Print_Area</vt:lpstr>
      <vt:lpstr>C9.1!Print_Area</vt:lpstr>
      <vt:lpstr>'Chapter E'!Print_Area</vt:lpstr>
      <vt:lpstr>'Chapter F'!Print_Area</vt:lpstr>
      <vt:lpstr>'E1'!Print_Area</vt:lpstr>
      <vt:lpstr>'F1'!Print_Area</vt:lpstr>
      <vt:lpstr>Summary1!Print_Area</vt:lpstr>
      <vt:lpstr>C11.9!Print_Titles</vt:lpstr>
      <vt:lpstr>C4.4!Print_Titles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Tjaart vd Walt</dc:creator>
  <cp:lastModifiedBy>Thesigan Govender</cp:lastModifiedBy>
  <cp:lastPrinted>2022-06-20T11:47:44Z</cp:lastPrinted>
  <dcterms:created xsi:type="dcterms:W3CDTF">2002-10-04T09:45:02Z</dcterms:created>
  <dcterms:modified xsi:type="dcterms:W3CDTF">2022-06-29T11:36:47Z</dcterms:modified>
</cp:coreProperties>
</file>